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01"/>
  <workbookPr codeName="ThisWorkbook"/>
  <mc:AlternateContent xmlns:mc="http://schemas.openxmlformats.org/markup-compatibility/2006">
    <mc:Choice Requires="x15">
      <x15ac:absPath xmlns:x15ac="http://schemas.microsoft.com/office/spreadsheetml/2010/11/ac" url="D:\UBX\2026\DTC 2026-2030\HOAN THIEN SAU HOP 13-8\ĐTC 2027 (trình HĐND xã18-8\"/>
    </mc:Choice>
  </mc:AlternateContent>
  <xr:revisionPtr revIDLastSave="0" documentId="13_ncr:1_{B976B897-CCCA-4E96-9EB9-C27ABB6E45CC}" xr6:coauthVersionLast="47" xr6:coauthVersionMax="47" xr10:uidLastSave="{00000000-0000-0000-0000-000000000000}"/>
  <bookViews>
    <workbookView xWindow="-120" yWindow="-120" windowWidth="29040" windowHeight="15840" tabRatio="893" firstSheet="15" activeTab="16" xr2:uid="{00000000-000D-0000-FFFF-FFFF00000000}"/>
  </bookViews>
  <sheets>
    <sheet name="Nganh-linh vuc NĐ 85" sheetId="19" state="hidden" r:id="rId1"/>
    <sheet name="foxz" sheetId="26" state="hidden" r:id="rId2"/>
    <sheet name="foxz_2" sheetId="28" state="veryHidden" r:id="rId3"/>
    <sheet name="foxz_3" sheetId="29" state="veryHidden" r:id="rId4"/>
    <sheet name="foxz_4" sheetId="30" state="veryHidden" r:id="rId5"/>
    <sheet name="foxz_5" sheetId="31" state="veryHidden" r:id="rId6"/>
    <sheet name="foxz_6" sheetId="32" state="veryHidden" r:id="rId7"/>
    <sheet name="foxz_7" sheetId="35" state="veryHidden" r:id="rId8"/>
    <sheet name="foxz_8" sheetId="36" state="veryHidden" r:id="rId9"/>
    <sheet name="foxz_9" sheetId="37" state="veryHidden" r:id="rId10"/>
    <sheet name="foxz_10" sheetId="38" state="veryHidden" r:id="rId11"/>
    <sheet name="BIEU 1 - TỔNG NGUỒN 2026-2030" sheetId="27" state="hidden" r:id="rId12"/>
    <sheet name="26-30 tong" sheetId="23" state="hidden" r:id="rId13"/>
    <sheet name="BIEU 2 - TP QUAN LY " sheetId="39" state="hidden" r:id="rId14"/>
    <sheet name="BIEU - 2 XA QUẢN LÝ" sheetId="40" state="hidden" r:id="rId15"/>
    <sheet name="BIEu 1 NGUON 2027" sheetId="42" r:id="rId16"/>
    <sheet name="BIEU 2 DK DTC 2027" sheetId="41" r:id="rId17"/>
  </sheets>
  <definedNames>
    <definedName name="_xlnm.Print_Area" localSheetId="12">'26-30 tong'!$A$1:$T$58</definedName>
    <definedName name="_xlnm.Print_Area" localSheetId="14">'BIEU - 2 XA QUẢN LÝ'!$A$1:$L$47</definedName>
    <definedName name="_xlnm.Print_Area" localSheetId="11">'BIEU 1 - TỔNG NGUỒN 2026-2030'!$A$1:$I$13</definedName>
    <definedName name="_xlnm.Print_Area" localSheetId="13">'BIEU 2 - TP QUAN LY '!$A$1:$H$12</definedName>
    <definedName name="_xlnm.Print_Area" localSheetId="16">'BIEU 2 DK DTC 2027'!$A$1:$L$33</definedName>
    <definedName name="_xlnm.Print_Titles" localSheetId="12">'26-30 tong'!$5:$12</definedName>
    <definedName name="_xlnm.Print_Titles" localSheetId="14">'BIEU - 2 XA QUẢN LÝ'!$5:$8</definedName>
    <definedName name="_xlnm.Print_Titles" localSheetId="16">'BIEU 2 DK DTC 2027'!$5:$8</definedName>
  </definedNames>
  <calcPr calcId="191029"/>
</workbook>
</file>

<file path=xl/calcChain.xml><?xml version="1.0" encoding="utf-8"?>
<calcChain xmlns="http://schemas.openxmlformats.org/spreadsheetml/2006/main">
  <c r="C13" i="42" l="1"/>
  <c r="C12" i="42"/>
  <c r="C11" i="42"/>
  <c r="C10" i="42" s="1"/>
  <c r="B13" i="42"/>
  <c r="C9" i="42" l="1"/>
  <c r="M15" i="41"/>
  <c r="P15" i="41"/>
  <c r="M47" i="40"/>
  <c r="M24" i="40"/>
  <c r="O38" i="40"/>
  <c r="E13" i="27" l="1"/>
  <c r="F13" i="27" s="1"/>
  <c r="G13" i="27" s="1"/>
  <c r="H13" i="27" s="1"/>
  <c r="O23" i="40"/>
  <c r="P23" i="40" s="1"/>
  <c r="F40" i="40"/>
  <c r="P21" i="40"/>
  <c r="N28" i="40"/>
  <c r="M38" i="40"/>
  <c r="F9" i="27" l="1"/>
  <c r="G9" i="27"/>
  <c r="H9" i="27"/>
  <c r="E9" i="27"/>
  <c r="I19" i="41"/>
  <c r="H15" i="41"/>
  <c r="G15" i="41" s="1"/>
  <c r="J19" i="41"/>
  <c r="O10" i="41"/>
  <c r="N10" i="41"/>
  <c r="N17" i="41"/>
  <c r="N18" i="41"/>
  <c r="N16" i="41"/>
  <c r="O15" i="41" s="1"/>
  <c r="F29" i="41"/>
  <c r="K25" i="41"/>
  <c r="J25" i="41"/>
  <c r="I25" i="41"/>
  <c r="H25" i="41"/>
  <c r="G25" i="41"/>
  <c r="F25" i="41"/>
  <c r="N24" i="41"/>
  <c r="P21" i="41"/>
  <c r="N21" i="41"/>
  <c r="K20" i="41"/>
  <c r="J20" i="41"/>
  <c r="I20" i="41"/>
  <c r="G20" i="41"/>
  <c r="F20" i="41"/>
  <c r="H14" i="41"/>
  <c r="G14" i="41" s="1"/>
  <c r="H13" i="41"/>
  <c r="G13" i="41" s="1"/>
  <c r="F13" i="41" s="1"/>
  <c r="H12" i="41"/>
  <c r="G12" i="41" s="1"/>
  <c r="K11" i="41"/>
  <c r="K10" i="41" s="1"/>
  <c r="J11" i="41"/>
  <c r="I11" i="41"/>
  <c r="A3" i="41"/>
  <c r="A3" i="42" s="1"/>
  <c r="P20" i="40"/>
  <c r="N30" i="40"/>
  <c r="N20" i="40"/>
  <c r="N29" i="40"/>
  <c r="O27" i="40"/>
  <c r="F31" i="40"/>
  <c r="Q15" i="41" l="1"/>
  <c r="P16" i="41"/>
  <c r="P17" i="41" s="1"/>
  <c r="Q17" i="41" s="1"/>
  <c r="R17" i="41" s="1"/>
  <c r="J10" i="41"/>
  <c r="I10" i="41"/>
  <c r="N11" i="41" s="1"/>
  <c r="N19" i="41" s="1"/>
  <c r="H19" i="41"/>
  <c r="G19" i="41" s="1"/>
  <c r="O11" i="41"/>
  <c r="F19" i="41"/>
  <c r="R20" i="41"/>
  <c r="H11" i="41"/>
  <c r="F14" i="41"/>
  <c r="F12" i="41"/>
  <c r="F11" i="41" s="1"/>
  <c r="G11" i="41"/>
  <c r="K31" i="40"/>
  <c r="J31" i="40"/>
  <c r="I31" i="40"/>
  <c r="H31" i="40"/>
  <c r="G31" i="40"/>
  <c r="O24" i="40"/>
  <c r="N24" i="40"/>
  <c r="N27" i="40"/>
  <c r="K16" i="40"/>
  <c r="J16" i="40"/>
  <c r="I16" i="40"/>
  <c r="G16" i="40"/>
  <c r="F16" i="40"/>
  <c r="H15" i="40"/>
  <c r="H13" i="40"/>
  <c r="G13" i="40" s="1"/>
  <c r="F13" i="40" s="1"/>
  <c r="H12" i="40"/>
  <c r="G12" i="40" s="1"/>
  <c r="K11" i="40"/>
  <c r="J11" i="40"/>
  <c r="J10" i="40" s="1"/>
  <c r="I11" i="40"/>
  <c r="A3" i="40"/>
  <c r="G9" i="39"/>
  <c r="A3" i="39"/>
  <c r="W38" i="23"/>
  <c r="F15" i="40" l="1"/>
  <c r="M16" i="40"/>
  <c r="G10" i="41"/>
  <c r="H10" i="41"/>
  <c r="M19" i="41"/>
  <c r="F10" i="41"/>
  <c r="O20" i="41"/>
  <c r="H11" i="40"/>
  <c r="F12" i="40"/>
  <c r="F11" i="40" s="1"/>
  <c r="G11" i="40"/>
  <c r="F9" i="39"/>
  <c r="M23" i="23"/>
  <c r="O13" i="23"/>
  <c r="P13" i="23"/>
  <c r="Q13" i="23"/>
  <c r="R13" i="23"/>
  <c r="S13" i="23"/>
  <c r="N15" i="23"/>
  <c r="M15" i="23" s="1"/>
  <c r="N16" i="23"/>
  <c r="M16" i="23" s="1"/>
  <c r="M45" i="23"/>
  <c r="V39" i="23"/>
  <c r="P19" i="23"/>
  <c r="N19" i="23" s="1"/>
  <c r="V35" i="23"/>
  <c r="G45" i="23"/>
  <c r="H45" i="23"/>
  <c r="I45" i="23"/>
  <c r="J45" i="23"/>
  <c r="K45" i="23"/>
  <c r="L45" i="23"/>
  <c r="N45" i="23"/>
  <c r="O45" i="23"/>
  <c r="P45" i="23"/>
  <c r="Q45" i="23"/>
  <c r="R45" i="23"/>
  <c r="S45" i="23"/>
  <c r="T45" i="23"/>
  <c r="F45" i="23"/>
  <c r="P22" i="23"/>
  <c r="N22" i="23" s="1"/>
  <c r="H22" i="23"/>
  <c r="G22" i="23" s="1"/>
  <c r="F18" i="23"/>
  <c r="F23" i="23"/>
  <c r="M13" i="23" l="1"/>
  <c r="M22" i="23"/>
  <c r="F22" i="23"/>
  <c r="F17" i="23" s="1"/>
  <c r="F12" i="23" l="1"/>
  <c r="K23" i="23"/>
  <c r="J23" i="23"/>
  <c r="I23" i="23"/>
  <c r="I21" i="23"/>
  <c r="H21" i="23" s="1"/>
  <c r="G21" i="23" s="1"/>
  <c r="I20" i="23"/>
  <c r="H20" i="23" s="1"/>
  <c r="G20" i="23" s="1"/>
  <c r="I19" i="23"/>
  <c r="H19" i="23" s="1"/>
  <c r="G19" i="23" s="1"/>
  <c r="K18" i="23"/>
  <c r="K17" i="23" s="1"/>
  <c r="J18" i="23"/>
  <c r="J17" i="23" s="1"/>
  <c r="K13" i="23"/>
  <c r="J13" i="23"/>
  <c r="I13" i="23"/>
  <c r="H13" i="23"/>
  <c r="K11" i="23"/>
  <c r="J11" i="23"/>
  <c r="I11" i="23"/>
  <c r="K12" i="23" l="1"/>
  <c r="K10" i="23" s="1"/>
  <c r="J12" i="23"/>
  <c r="J10" i="23" s="1"/>
  <c r="I18" i="23"/>
  <c r="H18" i="23" s="1"/>
  <c r="G18" i="23" s="1"/>
  <c r="G17" i="23" s="1"/>
  <c r="G12" i="23" s="1"/>
  <c r="V15" i="23"/>
  <c r="W28" i="23"/>
  <c r="V38" i="23"/>
  <c r="W35" i="23"/>
  <c r="V37" i="23"/>
  <c r="D17" i="27"/>
  <c r="F17" i="27" s="1"/>
  <c r="I17" i="27" s="1"/>
  <c r="D16" i="27"/>
  <c r="F16" i="27" s="1"/>
  <c r="I16" i="27" s="1"/>
  <c r="C14" i="27"/>
  <c r="D12" i="27"/>
  <c r="K11" i="27"/>
  <c r="C11" i="27"/>
  <c r="N10" i="40" s="1"/>
  <c r="N11" i="40" s="1"/>
  <c r="N15" i="40" s="1"/>
  <c r="O10" i="27"/>
  <c r="N10" i="27"/>
  <c r="M10" i="27"/>
  <c r="L10" i="27"/>
  <c r="K10" i="27"/>
  <c r="C10" i="27"/>
  <c r="U17" i="23" s="1"/>
  <c r="J9" i="27"/>
  <c r="D9" i="27"/>
  <c r="D8" i="27" s="1"/>
  <c r="V54" i="23"/>
  <c r="N14" i="23"/>
  <c r="N13" i="23" s="1"/>
  <c r="R18" i="23"/>
  <c r="R17" i="23" s="1"/>
  <c r="S18" i="23"/>
  <c r="S17" i="23" s="1"/>
  <c r="O12" i="23"/>
  <c r="N23" i="23"/>
  <c r="O23" i="23"/>
  <c r="Q23" i="23"/>
  <c r="R23" i="23"/>
  <c r="S23" i="23"/>
  <c r="U28" i="23"/>
  <c r="E12" i="27" l="1"/>
  <c r="E8" i="27" s="1"/>
  <c r="M10" i="41" s="1"/>
  <c r="M11" i="41" s="1"/>
  <c r="P10" i="41"/>
  <c r="P11" i="41" s="1"/>
  <c r="K9" i="27"/>
  <c r="F12" i="27"/>
  <c r="F8" i="27" s="1"/>
  <c r="V17" i="23"/>
  <c r="V18" i="23" s="1"/>
  <c r="V22" i="23" s="1"/>
  <c r="C9" i="27"/>
  <c r="M10" i="40"/>
  <c r="H17" i="23"/>
  <c r="H12" i="23" s="1"/>
  <c r="I17" i="23"/>
  <c r="I12" i="23"/>
  <c r="I10" i="23" s="1"/>
  <c r="K16" i="27"/>
  <c r="J16" i="27"/>
  <c r="K17" i="27"/>
  <c r="J17" i="27"/>
  <c r="U22" i="23"/>
  <c r="G12" i="27" l="1"/>
  <c r="G8" i="27" s="1"/>
  <c r="H12" i="27" l="1"/>
  <c r="H8" i="27" s="1"/>
  <c r="Q11" i="23"/>
  <c r="A3" i="23"/>
  <c r="C13" i="27" l="1"/>
  <c r="R11" i="23"/>
  <c r="R12" i="23"/>
  <c r="S12" i="23"/>
  <c r="C12" i="27" l="1"/>
  <c r="W17" i="23" s="1"/>
  <c r="W18" i="23" s="1"/>
  <c r="K15" i="40"/>
  <c r="C8" i="27"/>
  <c r="O10" i="40"/>
  <c r="S11" i="23"/>
  <c r="N11" i="23" s="1"/>
  <c r="R10" i="23"/>
  <c r="M21" i="23"/>
  <c r="Q21" i="23"/>
  <c r="P21" i="23" s="1"/>
  <c r="K10" i="40" l="1"/>
  <c r="O11" i="40" s="1"/>
  <c r="G15" i="40"/>
  <c r="M15" i="40" s="1"/>
  <c r="S10" i="23"/>
  <c r="M19" i="23"/>
  <c r="Q18" i="23"/>
  <c r="Q12" i="23" s="1"/>
  <c r="Q10" i="23" s="1"/>
  <c r="P20" i="23"/>
  <c r="N20" i="23" s="1"/>
  <c r="N18" i="23" l="1"/>
  <c r="M20" i="23"/>
  <c r="M18" i="23" s="1"/>
  <c r="M17" i="23" s="1"/>
  <c r="P18" i="23"/>
  <c r="Q17" i="23"/>
  <c r="U24" i="23" l="1"/>
  <c r="W23" i="23"/>
  <c r="N17" i="23"/>
  <c r="V57" i="23" s="1"/>
  <c r="P17" i="23"/>
  <c r="U18" i="23"/>
  <c r="V24" i="23" l="1"/>
  <c r="P12" i="23"/>
  <c r="N12" i="23" s="1"/>
  <c r="M12" i="23"/>
  <c r="U12" i="23" l="1"/>
  <c r="N10" i="23"/>
  <c r="I10" i="40"/>
  <c r="M11" i="40" s="1"/>
  <c r="H14" i="40"/>
  <c r="G14" i="40" s="1"/>
  <c r="F14" i="40" s="1"/>
  <c r="M17" i="40" s="1"/>
  <c r="O16" i="40" l="1"/>
  <c r="G10" i="40"/>
  <c r="H10" i="40"/>
  <c r="N13" i="40" s="1"/>
  <c r="F10" i="40"/>
  <c r="M40" i="40" l="1"/>
  <c r="N17"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10" authorId="0" shapeId="0" xr:uid="{00000000-0006-0000-0B00-000001000000}">
      <text>
        <r>
          <rPr>
            <b/>
            <sz val="9"/>
            <rFont val="Tahoma"/>
            <family val="2"/>
          </rPr>
          <t>Administrator:</t>
        </r>
        <r>
          <rPr>
            <sz val="9"/>
            <rFont val="Tahoma"/>
            <family val="2"/>
          </rPr>
          <t xml:space="preserve">
So du thao cua Trung STC du kien giao QD</t>
        </r>
      </text>
    </comment>
  </commentList>
</comments>
</file>

<file path=xl/sharedStrings.xml><?xml version="1.0" encoding="utf-8"?>
<sst xmlns="http://schemas.openxmlformats.org/spreadsheetml/2006/main" count="484" uniqueCount="221">
  <si>
    <t>Đơn vị tính: Triệu đồng.</t>
  </si>
  <si>
    <t>STT</t>
  </si>
  <si>
    <t>Danh mục dự án</t>
  </si>
  <si>
    <t>Ghi chú</t>
  </si>
  <si>
    <t>Trong đó</t>
  </si>
  <si>
    <t>A</t>
  </si>
  <si>
    <t>Giao thông</t>
  </si>
  <si>
    <t>Xã hội</t>
  </si>
  <si>
    <t>B</t>
  </si>
  <si>
    <t>Môi trường</t>
  </si>
  <si>
    <t>Nguồn xổ số kiến thiết</t>
  </si>
  <si>
    <t>I</t>
  </si>
  <si>
    <t>Biểu 2</t>
  </si>
  <si>
    <t>Lĩnh vực giao thông</t>
  </si>
  <si>
    <t>II</t>
  </si>
  <si>
    <t>Công nghiệp</t>
  </si>
  <si>
    <t>III</t>
  </si>
  <si>
    <t>Xây dựng 06 phòng học kết hợp phòng chức năng và mua sắm trang thiết bị để Trường MN Tân Hưng đạt chuẩn quốc gia</t>
  </si>
  <si>
    <t>Ngành, lĩnh vực theo Nghị định 85/2025/NĐ-CP</t>
  </si>
  <si>
    <t>Quốc phòng</t>
  </si>
  <si>
    <t>An ninh và trật tự, an toàn xã hội</t>
  </si>
  <si>
    <t>Khoa học, công nghệ</t>
  </si>
  <si>
    <t>Giáo dục, đào tạo và giáo dục nghề nghiệp</t>
  </si>
  <si>
    <t>Y tế, dân số và gia đình</t>
  </si>
  <si>
    <t>Văn hóa, thông tin</t>
  </si>
  <si>
    <t>6.1</t>
  </si>
  <si>
    <t>Thông tin</t>
  </si>
  <si>
    <t>6.2</t>
  </si>
  <si>
    <t>Văn hóa</t>
  </si>
  <si>
    <t>Phát thanh, truyền hình, thông tấn</t>
  </si>
  <si>
    <t>Thể dục, thể thao</t>
  </si>
  <si>
    <t>Bảo vệ môi trường</t>
  </si>
  <si>
    <t>9.1</t>
  </si>
  <si>
    <t>9.2</t>
  </si>
  <si>
    <t>Tài nguyên</t>
  </si>
  <si>
    <t>Các hoạt động kinh tế</t>
  </si>
  <si>
    <t>10.1</t>
  </si>
  <si>
    <t>10.2</t>
  </si>
  <si>
    <t>Cấp nước, thoát nước</t>
  </si>
  <si>
    <t>10.3</t>
  </si>
  <si>
    <t>Công nghệ thông tin</t>
  </si>
  <si>
    <t>10.4</t>
  </si>
  <si>
    <t>Nông nghiệp, lâm nghiệp, diêm nghiệp, thủy lợi và thủy sản</t>
  </si>
  <si>
    <t>10.5</t>
  </si>
  <si>
    <t>Kho tàng</t>
  </si>
  <si>
    <t>10.6</t>
  </si>
  <si>
    <t>10.7</t>
  </si>
  <si>
    <t>Thương mại</t>
  </si>
  <si>
    <t>10.8</t>
  </si>
  <si>
    <t>Du lịch</t>
  </si>
  <si>
    <t>10.9</t>
  </si>
  <si>
    <t>Khu công nghiệp và khu kinh tế</t>
  </si>
  <si>
    <t>10.10</t>
  </si>
  <si>
    <t>Viễn thông</t>
  </si>
  <si>
    <t>10.11</t>
  </si>
  <si>
    <t>Bưu chính</t>
  </si>
  <si>
    <t>10.12</t>
  </si>
  <si>
    <t>Quy hoạch</t>
  </si>
  <si>
    <t>10.13</t>
  </si>
  <si>
    <t>Công trình công cộng tại các đô thị và nông thôn; hạ tầng kỹ thuật khu đô thị</t>
  </si>
  <si>
    <t>10.14</t>
  </si>
  <si>
    <t>Tài chính, ngân hàng</t>
  </si>
  <si>
    <t>10.15</t>
  </si>
  <si>
    <t>Cấp vốn điều lệ cho các ngân hàng chính sách, quỹ tài chính nhà nước ngoài ngân sách; cấp bù lãi suất tín dụng ưu đãi, phí quản lý; ủy thác vốn qua ngân hàng chính sách xã hội theo quy định của cấp có thẩm quyền; hỗ trợ phát triển doanh nghiệp đầu tư vào nông nghiệp, nông thôn; hỗ trợ doanh nghiệp nhỏ và vừa theo quy định của Luật Hỗ trợ doanh nghiệp nhỏ và vừa; hỗ trợ tổ hợp tác, hợp tác xã, liên hiệp hợp tác xã theo quy định của Luật Hợp tác xã.</t>
  </si>
  <si>
    <t>Hoạt động của các cơ quan quản lý nhà nước, đơn vị sự nghiệp công lập, tổ chức chính trị và các tổ chức chính trị - xã hội</t>
  </si>
  <si>
    <t>Các nhiệm vụ, chương trình, dự án khác theo quy định của pháp luật</t>
  </si>
  <si>
    <t>Thời gian thực hiện</t>
  </si>
  <si>
    <t>Stt</t>
  </si>
  <si>
    <t>Xây dựng đường N1 khu dân cư ấp Thạch Màng</t>
  </si>
  <si>
    <t>Xây dựng nhà ăn bán trú và hạng mục phụ trợ các Trường TH và THCS: Tân Hòa, Tân Lợi, Tân Hưng</t>
  </si>
  <si>
    <t>Xây dựng 06 phòng chức năng và nhà thi đấu đa năng,  Trường TH và THCS Tân Hưng</t>
  </si>
  <si>
    <t>Nguồn Vốn</t>
  </si>
  <si>
    <t>Dự kiến KHV trung hạn giai đoạn 2026-2030</t>
  </si>
  <si>
    <t>KH năm 2026</t>
  </si>
  <si>
    <t>KH năm 2027</t>
  </si>
  <si>
    <t>KH năm 2028</t>
  </si>
  <si>
    <t>KH năm 2029</t>
  </si>
  <si>
    <t>KH năm 2030</t>
  </si>
  <si>
    <t>3=4+…+8</t>
  </si>
  <si>
    <t>TỔNG SỐ(I+II)</t>
  </si>
  <si>
    <t>CV 5348 STC</t>
  </si>
  <si>
    <t>Chenh lech</t>
  </si>
  <si>
    <t>Nguồn vốn phân cấp</t>
  </si>
  <si>
    <t>Nguồn tập trung</t>
  </si>
  <si>
    <t>Nguồn thu tiền sử dụng đất</t>
  </si>
  <si>
    <t>Nguồn sử dụng đất trong cân đối</t>
  </si>
  <si>
    <t>Các nguồn vốn huy động khác cho đầu tư (TW, tỉnh, huy động dân, doanh nghiệp,…)</t>
  </si>
  <si>
    <t>Tổng mức đầu tư</t>
  </si>
  <si>
    <t>Kế hoạch đầu tư công trung hạn 2026-2030</t>
  </si>
  <si>
    <t>Bố trí vốn theo cơ cấu</t>
  </si>
  <si>
    <t>Danh mục đầu tư mới</t>
  </si>
  <si>
    <t>Mở rộng đường từ Trung tâm xã đi đường ĐT 753 ấp Thạch Màng, xã Tân Lợi</t>
  </si>
  <si>
    <t>2026-2028</t>
  </si>
  <si>
    <t xml:space="preserve">Xây dựng đường từ ngã ba dây điện đi Khu Tình thương, ấp Suối Nhung, xã Tân Lợi </t>
  </si>
  <si>
    <t xml:space="preserve">Xây dựng đường Nhà văn hóa ấp Suối Nhung kết nối đường Ba Thu - Ba Nhu, xã Tân Lợi </t>
  </si>
  <si>
    <t>Lĩnh vực Xây dựng và một số lĩnh vực khác</t>
  </si>
  <si>
    <t>2026-2027</t>
  </si>
  <si>
    <t>Xây dựng bô rác trung chuyển và trang thiết bị phục vụ thu gom rác xã Tân Lợi</t>
  </si>
  <si>
    <t>2027-2028</t>
  </si>
  <si>
    <t>Bố trí vốn tất toán các công trình đã quyết toán</t>
  </si>
  <si>
    <t>2029-2030</t>
  </si>
  <si>
    <t>cả giai đoạn</t>
  </si>
  <si>
    <t>Xây dựng đường từ Đồi trọc ấp 5 đến đường ĐT.753 xã Tân Lợi</t>
  </si>
  <si>
    <t>Xây dựng đường từ Trung tâm xã đi đường ĐT.753 ấp Thạch Màng, xã Tân Lợi</t>
  </si>
  <si>
    <t>Vốn ủy thác qua Ngân hàng Chính sách XH</t>
  </si>
  <si>
    <t>Bố trí vốn chuẩn bị đầu tư</t>
  </si>
  <si>
    <t xml:space="preserve"> Nguồn thu tiền sử dụng đất</t>
  </si>
  <si>
    <t>Ngành, lĩnh vực
theo NĐ số 85/2025/NĐ-CP</t>
  </si>
  <si>
    <t>Mở rộng đường DH Tân Hòa - Tân Lợi (đoạn từ ngã ba Đồng Bia - đến ngã ba Công ty Gỗ Hạnh Phúc)</t>
  </si>
  <si>
    <t>2028-2030</t>
  </si>
  <si>
    <t>Khoa học - Công nghệ</t>
  </si>
  <si>
    <t>Theo dự kiến biểu 01</t>
  </si>
  <si>
    <t>Nguồn thành phố phân cấp</t>
  </si>
  <si>
    <t>Nguồn thành phố quản lý</t>
  </si>
  <si>
    <t>Xây dựng đường quy hoạch số 7, huyện Đồng Phú (Đoạn từ ĐT753 đến đường Đồng Phú – Bình Dương, xã Tân Lợi)</t>
  </si>
  <si>
    <t>Các dự án do UBND thành phố quản lý</t>
  </si>
  <si>
    <t>Các dự án do UBND xã quản lý</t>
  </si>
  <si>
    <t>III.1</t>
  </si>
  <si>
    <t>III.2</t>
  </si>
  <si>
    <t>TỔNG CỘNG (A+B)</t>
  </si>
  <si>
    <t>Đầu tư nâng cấp hạ tầng số, mua sắm, thay thế trang thiết bị công nghệ thông tin và phương tiện làm việc phục vụ hoạt động của các cơ quan và Ban điều hành các ấp trên địa bàn xã</t>
  </si>
  <si>
    <t>Đầu tư không gian giáo dục STEM và đổi mới sáng tạo cho các trường Tiểu học và THCS</t>
  </si>
  <si>
    <t>Hệ thống truyền thanh thông minh phục vụ công tác thông tin tuyên truyền cơ sở</t>
  </si>
  <si>
    <t>Đầu tư hệ thống giám sát an ninh công cộng thông minh phục vụ công tác quản lý, điều hành và bảo đảm an ninh trật tự trên địa bàn xã</t>
  </si>
  <si>
    <t>Mở rộng đường DH Tân Phú - Tân Lợi (đoạn từ ngã ba ấp 5 đến đường Đồng Tiến - Tân Phú)</t>
  </si>
  <si>
    <t>Quyết định số 265/QĐ-UBND ngày 31/3/2026</t>
  </si>
  <si>
    <t>Quyết định số 257/QĐ-UBND ngày 26/3/2026</t>
  </si>
  <si>
    <t>Quyết định số 196/QĐ-UBND ngày 28/02/2026</t>
  </si>
  <si>
    <t>Quyết định số 197/QĐ-UBND ngày 28/02/2026</t>
  </si>
  <si>
    <t>Quyết định số 518/QĐ-UBND ngày 04/5/2026</t>
  </si>
  <si>
    <t>Quyết định số 411/QĐ-UBND ngày 18/4/2026</t>
  </si>
  <si>
    <t>Xây dựng cầu trên tuyến đường vào khu tình thương, ấp Suối Nhung</t>
  </si>
  <si>
    <t>Xây dựng đường kết nối từ CCN Tân Hưng đi ĐT.753</t>
  </si>
  <si>
    <t>Xây dựng 04 phòng chức năng và cổng, hàng rào Trường TH và THCS Tân Lợi (điểm Thạch Màng)</t>
  </si>
  <si>
    <t>Xây dựng các tuyến đường N2, N3 thuộc ấp Đồng Xê, xã Tân Lợi</t>
  </si>
  <si>
    <t>Xây dựng cầu Ký xã Tân Lợi</t>
  </si>
  <si>
    <t>Xây dựng cầu Long xã Tân Lợi</t>
  </si>
  <si>
    <t>Xây dựng bếp ăn, cổng, hàng rào, sân trường và san lấp mặt bằng điểm Trường MN Tân Lợi (điểm Thạch Màng)</t>
  </si>
  <si>
    <t>DỰ KIẾN KẾ HOẠCH ĐẦU TƯ CÔNG TRUNG HẠN GIAI ĐOẠN 2026-2030</t>
  </si>
  <si>
    <t>Dự kiến kế hoạch trung hạn được duyệt tại NQ số 24/NQ/HĐND ngày 25/12/2026 của HĐND xã</t>
  </si>
  <si>
    <t xml:space="preserve"> Điều chỉnh Dự kiến kế hoạch trung hạn 2026-2030</t>
  </si>
  <si>
    <t>Xây dựng đường từ ngã ba nhà Năm Tín đi Nam Đô, xã Tân Lợi</t>
  </si>
  <si>
    <t>Xây dựng hệ thống hạ tầng khu quy hoạch TTHC xã Tân Lợi mới (giai đoạn 1)</t>
  </si>
  <si>
    <t>2027-2029</t>
  </si>
  <si>
    <t>Xây dựng đường ngã ba nhà ông ba Nhu đi khu ĐCĐC ấp Pa Pếch xã Tân Lợi</t>
  </si>
  <si>
    <t>Đầu tư nâng cấp đường từ ngã ba dây điện đi Khu Tình thương, ấp Suối Nhung, xã Tân Lợi (giai đoạn sau khi GPMB)</t>
  </si>
  <si>
    <t>Nâng cấp láng nhựa đường từ ĐT 753 (ngã ba Tầm Vông) đi ấp Suối Nhung, xã Tân Lợi</t>
  </si>
  <si>
    <t>Nâng cấp láng nhựa từ nhà ông Bình đi cầu Tiến, xã Tân Lợi</t>
  </si>
  <si>
    <t>Xây dựng đường kết nối từ tuyến 3 đi  Đồng Ớt, xã Tân Lợi</t>
  </si>
  <si>
    <t>Xây dựng cổng, hàng rào sân trường và san lấp mặt bằng điểm Trường MN Tân Lợi,  Trường TH và THCS Tân Lợi (điểm Thạch Màng)</t>
  </si>
  <si>
    <t>Xây dựng 06 phòng học Trường MN Tân Lợi và các hạng mục phụ trợ, ấp Thạch Màng</t>
  </si>
  <si>
    <t>Xây dựng trụ sở làm việc Đảng ủy, HĐND, UBND xã Tân Lợi và các hạng mục phụ trợ</t>
  </si>
  <si>
    <t>Về xây dựng chính quyền số: Đầu tư xây dựng Trung tâm điều hành thông minh cấp xã kết nối trung tâm điều hành thông minh cấp tỉnh</t>
  </si>
  <si>
    <t>Mua sắm trang thiết bị các trường, trạm y tế và các ấp trên địa bàn</t>
  </si>
  <si>
    <t>Đầu tư thiết chế văn hóa cho vùng đồng bào dân tộc thiểu số</t>
  </si>
  <si>
    <t>Xây dựng mới nhà văn hóa các ấp sau sáp nhập và các hạng mục phụ trợ xã Tân Lợi</t>
  </si>
  <si>
    <t>Các dự án thuộc lĩnh vực phát triển khoa học, công nghệ, dổi mới sáng tạo và chuyển đổi số</t>
  </si>
  <si>
    <t>2027-2030</t>
  </si>
  <si>
    <t>6=7+10</t>
  </si>
  <si>
    <t>7=8+9</t>
  </si>
  <si>
    <t>15=16+17</t>
  </si>
  <si>
    <t>13=14+15+18</t>
  </si>
  <si>
    <t>QĐ phê duyệt CTĐT/ QĐ phê duyệt dự án</t>
  </si>
  <si>
    <t>Hoạt động của các cơ quan</t>
  </si>
  <si>
    <t>Y tế</t>
  </si>
  <si>
    <t>giảm danh muc</t>
  </si>
  <si>
    <t>BS mới</t>
  </si>
  <si>
    <t>Danh mục giảm kế hoạch trung hạn</t>
  </si>
  <si>
    <t>*</t>
  </si>
  <si>
    <t>Danh mục điều chỉnh, bổ sung kế hoạch trung hạn</t>
  </si>
  <si>
    <t>2024-2027</t>
  </si>
  <si>
    <t>Quyết định số 4172/QĐ-UBND ngày 28/11/2024</t>
  </si>
  <si>
    <t>Nâng cấp, cải tạo bếp ăn và các hạng mục phụ trợ các Trường MN: Tân Hoà, Tân Hưng, Tân Lợi</t>
  </si>
  <si>
    <t>Mở rộng đường từ ngã ba Cổng chào Tân Hưng vào UBND xã Tân Lợi</t>
  </si>
  <si>
    <t>Tổng</t>
  </si>
  <si>
    <t>Ngành, lĩnh vực
theo NĐ 85/2025/NĐ-CP</t>
  </si>
  <si>
    <t>Đầu tư xây dựng hệ thống thu thập, chuẩn hóa, tích hợp, chia sẻ và khai thác dữ liệu số phục vụ công tác quản lý nhà nước, chỉ đạo, điều hành và cung cấp dịch vụ công trên địa bàn xã.</t>
  </si>
  <si>
    <t>KẾ HOẠCH ĐẦU TƯ CÔNG TRUNG HẠN GIAI ĐOẠN 2026-2030 - NGUỒN XÃ QUẢN LÝ</t>
  </si>
  <si>
    <t>TỔNG NGUỒN VỐN ĐẦU TƯ TRUNG HẠN GIAI ĐOẠN 2026-2030</t>
  </si>
  <si>
    <t>KẾ HOẠCH ĐẦU TƯ CÔNG TRUNG HẠN GIAI ĐOẠN 2026-2030 - NGUỒN THÀNH PHỐ QUẢN LÝ</t>
  </si>
  <si>
    <t>Theo biểu 01</t>
  </si>
  <si>
    <t>Xây dựng cầu Suối Nhung, ấp Suối Nhung, xã Tân Lợi</t>
  </si>
  <si>
    <t>III.3</t>
  </si>
  <si>
    <t>Khoa học - Công nghệ và chuyển đổi số</t>
  </si>
  <si>
    <t xml:space="preserve">Lĩnh vực Xây dựng </t>
  </si>
  <si>
    <t>Xây dựng 06 phòng chức năng và nhà thi đấu đa năng Trường TH và THCS Tân Hưng</t>
  </si>
  <si>
    <t>8=9+10</t>
  </si>
  <si>
    <t>7=8+11</t>
  </si>
  <si>
    <t>Kế hoạch đầu tư công năm 2027</t>
  </si>
  <si>
    <t>IV</t>
  </si>
  <si>
    <t>IV.1</t>
  </si>
  <si>
    <t>IV.2</t>
  </si>
  <si>
    <t>IV.3</t>
  </si>
  <si>
    <t xml:space="preserve">Danh mục chuyển tiếp </t>
  </si>
  <si>
    <t>BT 2026</t>
  </si>
  <si>
    <t>Đầu tư xây dựng đường bê tông nhựa từ Trung tâm xã đi đường ĐT.753 ấp Thạch Màng, xã Tân Lợi (giai đoạn 2)</t>
  </si>
  <si>
    <t>Tổng kế hoạch đầu tư công năm 2027</t>
  </si>
  <si>
    <t>Mở rộng đường DH Tân Phú - Tân Lợi (đoạn từ ngã ba ấp 5 cũ đến đường Đồng Tiến - Tân Phú)</t>
  </si>
  <si>
    <t>Xây dựng bếp ăn và các hạng mục phụ trợ Trường Mầm non Tân Hoà</t>
  </si>
  <si>
    <t>Đầu tư nâng cấp hạ tầng số; mua sắm, thay thế trang thiết bị công nghệ thông tin, thiết bị số và phương tiện làm việc phục vụ hoạt động của các cơ quan trong hệ thống chính trị, các trường học công lập và Ban điều hành các ấp trên địa bàn xã</t>
  </si>
  <si>
    <t>Đầu tư nâng cấp hạ tầng mạng truyền số liệu, mạng LAN, Wifi công vụ, Internet tốc độ cao, thiết bị mạng và hạ tầng kết nối phục vụ chuyển đổi số trên toàn xã</t>
  </si>
  <si>
    <t>Đầu tư xây dựng Trung tâm điều hành số (IOC cấp xã) tích hợp giám sát, điều hành, dữ liệu, camera, phản ánh hiện trường và các hệ thống chuyên ngành</t>
  </si>
  <si>
    <t>Đầu tư hệ thống camera giám sát an ninh, giao thông, phòng chống thiên tai và quản lý địa bàn trên cơ sở ứng dụng công nghệ số</t>
  </si>
  <si>
    <t>bs thêm đoạn đường phía sau</t>
  </si>
  <si>
    <t>Thảm bê tông nhựa mặt đường theo QH dài khoảng 2km và xây dựng hệ thống thoát nước dọc ,vỉa đoạn trước và bên hông Công an tạo khuôn viên khang trang</t>
  </si>
  <si>
    <t>số 1 dài 370m, b= 9;số 2dài 300m, b= 7;số 4 dài 215m, b= 7; số 5 dài 340m, b= 9; số 6dài 116m, b= 7; số 7dài 305m, b= 7; số 8 dài 320m b=9m</t>
  </si>
  <si>
    <t xml:space="preserve">Xây dựng cầu trên tuyến đường từ ngã ba dây điện đi Khu Tình thương, ấp Suối Nhung, xã Tân Lợi </t>
  </si>
  <si>
    <t>Xây dựng mới nhà văn hóa ấp sau sáp nhập và các hạng mục phụ trợ xã Tân Lợi</t>
  </si>
  <si>
    <t>Xây dựng đường vành đai 2, hồ Tân Hòa, xã Tân Lợi</t>
  </si>
  <si>
    <t>DỰ KIẾN KẾ HOẠCH ĐẦU TƯ CÔNG NĂM 2027</t>
  </si>
  <si>
    <t>Biểu số 01</t>
  </si>
  <si>
    <t>Nguồn vốn</t>
  </si>
  <si>
    <t>Kế hoạch năm 2027</t>
  </si>
  <si>
    <t>TỔNG KẾ HOẠCH ĐẦU TƯ CÔNG NĂM 2027</t>
  </si>
  <si>
    <t>TỔNG CỘNG (I+II)</t>
  </si>
  <si>
    <t>Đtv: Triệu đồng</t>
  </si>
  <si>
    <t>Đvt: Triệu đồng</t>
  </si>
  <si>
    <t>Xây dựng đường N1, N2, N3 thuộc khu TTHC Tân Hòa (cũ), xã Tân Lợi</t>
  </si>
  <si>
    <t>Xây dựng các tuyến đường số 1, 2, 4, 5, 6, 7, 8   thuộc khu TTHC Tân Hưng (cũ), xã Tân Lợi</t>
  </si>
  <si>
    <t>(Kèm theo Nghị quyết số       /NQ-HĐND ngày        tháng        năm 2026 của HĐND xã)</t>
  </si>
  <si>
    <t>Biểu số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</si>
</sst>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_-* #,##0.00\ _V_N_D_-;\-* #,##0.00\ _V_N_D_-;_-* &quot;-&quot;??\ _V_N_D_-;_-@_-"/>
    <numFmt numFmtId="165" formatCode="0.00_)"/>
    <numFmt numFmtId="166" formatCode="0.000"/>
  </numFmts>
  <fonts count="48">
    <font>
      <sz val="11"/>
      <color theme="1"/>
      <name val="Calibri"/>
      <charset val="134"/>
      <scheme val="minor"/>
    </font>
    <font>
      <sz val="12"/>
      <name val="Times New Roman"/>
      <family val="1"/>
    </font>
    <font>
      <sz val="9"/>
      <name val="Times New Roman"/>
      <family val="1"/>
    </font>
    <font>
      <b/>
      <sz val="14"/>
      <name val="Times New Roman"/>
      <family val="1"/>
    </font>
    <font>
      <b/>
      <sz val="14"/>
      <name val="Calibri"/>
      <family val="2"/>
      <scheme val="minor"/>
    </font>
    <font>
      <i/>
      <sz val="14"/>
      <name val="Times New Roman"/>
      <family val="1"/>
    </font>
    <font>
      <i/>
      <sz val="12"/>
      <name val="Times New Roman"/>
      <family val="1"/>
    </font>
    <font>
      <i/>
      <sz val="11"/>
      <name val="Calibri"/>
      <family val="2"/>
      <scheme val="minor"/>
    </font>
    <font>
      <b/>
      <sz val="12"/>
      <name val="Times New Roman"/>
      <family val="1"/>
    </font>
    <font>
      <i/>
      <sz val="10"/>
      <name val="Times New Roman"/>
      <family val="1"/>
    </font>
    <font>
      <b/>
      <sz val="9"/>
      <name val="Times New Roman"/>
      <family val="1"/>
    </font>
    <font>
      <sz val="14"/>
      <name val="Calibri"/>
      <family val="2"/>
      <scheme val="minor"/>
    </font>
    <font>
      <sz val="11"/>
      <name val="Calibri"/>
      <family val="2"/>
      <scheme val="minor"/>
    </font>
    <font>
      <sz val="13"/>
      <name val="Times New Roman"/>
      <family val="1"/>
    </font>
    <font>
      <sz val="8"/>
      <name val="Times New Roman"/>
      <family val="1"/>
    </font>
    <font>
      <sz val="20"/>
      <color indexed="12"/>
      <name val="Times New Roman"/>
      <family val="1"/>
    </font>
    <font>
      <sz val="10"/>
      <color indexed="12"/>
      <name val="Times New Roman"/>
      <family val="1"/>
    </font>
    <font>
      <b/>
      <sz val="10"/>
      <color indexed="12"/>
      <name val="Times New Roman"/>
      <family val="1"/>
    </font>
    <font>
      <sz val="10"/>
      <name val="Times New Roman"/>
      <family val="1"/>
    </font>
    <font>
      <i/>
      <sz val="11"/>
      <name val="Times New Roman"/>
      <family val="1"/>
    </font>
    <font>
      <b/>
      <sz val="10"/>
      <name val="Times New Roman"/>
      <family val="1"/>
    </font>
    <font>
      <sz val="12"/>
      <color indexed="12"/>
      <name val="Times New Roman"/>
      <family val="1"/>
    </font>
    <font>
      <sz val="12"/>
      <color rgb="FFFF0000"/>
      <name val="Times New Roman"/>
      <family val="1"/>
    </font>
    <font>
      <b/>
      <sz val="16"/>
      <color theme="1"/>
      <name val="Times New Roman"/>
      <family val="1"/>
    </font>
    <font>
      <sz val="14"/>
      <color theme="1"/>
      <name val="Times New Roman"/>
      <family val="1"/>
    </font>
    <font>
      <sz val="11"/>
      <color theme="1"/>
      <name val="Calibri"/>
      <family val="2"/>
      <scheme val="minor"/>
    </font>
    <font>
      <sz val="10"/>
      <name val="Arial"/>
      <family val="2"/>
    </font>
    <font>
      <sz val="11"/>
      <color indexed="8"/>
      <name val="Calibri"/>
      <family val="2"/>
    </font>
    <font>
      <u/>
      <sz val="11"/>
      <color theme="10"/>
      <name val="Calibri"/>
      <family val="2"/>
      <scheme val="minor"/>
    </font>
    <font>
      <b/>
      <i/>
      <sz val="16"/>
      <name val="Arial"/>
      <family val="2"/>
    </font>
    <font>
      <b/>
      <sz val="9"/>
      <name val="Tahoma"/>
      <family val="2"/>
    </font>
    <font>
      <sz val="9"/>
      <name val="Tahoma"/>
      <family val="2"/>
    </font>
    <font>
      <sz val="14"/>
      <name val="Times New Roman"/>
      <family val="1"/>
    </font>
    <font>
      <sz val="8"/>
      <name val="Calibri"/>
      <family val="2"/>
      <scheme val="minor"/>
    </font>
    <font>
      <b/>
      <sz val="10"/>
      <name val="Calibri"/>
      <family val="2"/>
      <scheme val="minor"/>
    </font>
    <font>
      <b/>
      <sz val="8"/>
      <name val="Times New Roman"/>
      <family val="1"/>
    </font>
    <font>
      <b/>
      <sz val="13"/>
      <name val="Calibri"/>
      <family val="2"/>
      <scheme val="minor"/>
    </font>
    <font>
      <b/>
      <sz val="13"/>
      <name val="Times New Roman"/>
      <family val="1"/>
    </font>
    <font>
      <sz val="8"/>
      <name val="Calibri"/>
      <family val="2"/>
      <scheme val="minor"/>
    </font>
    <font>
      <sz val="12"/>
      <name val="Times New Roman"/>
      <family val="1"/>
      <charset val="163"/>
    </font>
    <font>
      <b/>
      <sz val="12"/>
      <name val="Times New Roman"/>
      <family val="1"/>
      <charset val="163"/>
    </font>
    <font>
      <b/>
      <sz val="14"/>
      <name val="Times New Roman"/>
      <family val="1"/>
      <charset val="163"/>
    </font>
    <font>
      <i/>
      <sz val="13"/>
      <name val="Times New Roman"/>
      <family val="1"/>
    </font>
    <font>
      <i/>
      <sz val="12"/>
      <name val="Times New Roman"/>
      <family val="1"/>
      <charset val="163"/>
    </font>
    <font>
      <b/>
      <sz val="13"/>
      <name val="Times New Roman"/>
      <family val="1"/>
      <charset val="163"/>
    </font>
    <font>
      <sz val="13"/>
      <name val="Times New Roman"/>
      <family val="1"/>
      <charset val="163"/>
    </font>
    <font>
      <sz val="13"/>
      <name val="Arial"/>
      <family val="2"/>
    </font>
    <font>
      <b/>
      <sz val="13"/>
      <name val="Arial"/>
      <family val="2"/>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s>
  <borders count="3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auto="1"/>
      </bottom>
      <diagonal/>
    </border>
    <border>
      <left style="thin">
        <color rgb="FF000000"/>
      </left>
      <right style="thin">
        <color rgb="FF000000"/>
      </right>
      <top/>
      <bottom style="thin">
        <color rgb="FF000000"/>
      </bottom>
      <diagonal/>
    </border>
    <border>
      <left style="thin">
        <color auto="1"/>
      </left>
      <right/>
      <top style="thin">
        <color auto="1"/>
      </top>
      <bottom/>
      <diagonal/>
    </border>
    <border>
      <left/>
      <right/>
      <top/>
      <bottom style="thin">
        <color auto="1"/>
      </bottom>
      <diagonal/>
    </border>
    <border>
      <left style="thin">
        <color auto="1"/>
      </left>
      <right/>
      <top/>
      <bottom style="thin">
        <color auto="1"/>
      </bottom>
      <diagonal/>
    </border>
    <border>
      <left/>
      <right style="thin">
        <color rgb="FF000000"/>
      </right>
      <top style="thin">
        <color rgb="FF000000"/>
      </top>
      <bottom style="thin">
        <color rgb="FF000000"/>
      </bottom>
      <diagonal/>
    </border>
    <border>
      <left style="thin">
        <color rgb="FF000000"/>
      </left>
      <right style="thin">
        <color auto="1"/>
      </right>
      <top style="thin">
        <color rgb="FF000000"/>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rgb="FF000000"/>
      </bottom>
      <diagonal/>
    </border>
    <border>
      <left style="thin">
        <color auto="1"/>
      </left>
      <right/>
      <top/>
      <bottom/>
      <diagonal/>
    </border>
    <border>
      <left/>
      <right style="thin">
        <color auto="1"/>
      </right>
      <top/>
      <bottom style="thin">
        <color rgb="FF000000"/>
      </bottom>
      <diagonal/>
    </border>
    <border>
      <left style="thin">
        <color rgb="FF000000"/>
      </left>
      <right/>
      <top style="thin">
        <color auto="1"/>
      </top>
      <bottom style="thin">
        <color auto="1"/>
      </bottom>
      <diagonal/>
    </border>
    <border>
      <left style="thin">
        <color rgb="FF000000"/>
      </left>
      <right style="thin">
        <color auto="1"/>
      </right>
      <top style="thin">
        <color auto="1"/>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
      <left style="thin">
        <color rgb="FF000000"/>
      </left>
      <right style="thin">
        <color auto="1"/>
      </right>
      <top/>
      <bottom style="thin">
        <color indexed="64"/>
      </bottom>
      <diagonal/>
    </border>
    <border>
      <left style="thin">
        <color rgb="FF000000"/>
      </left>
      <right/>
      <top style="thin">
        <color auto="1"/>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indexed="64"/>
      </right>
      <top style="thin">
        <color rgb="FF000000"/>
      </top>
      <bottom style="thin">
        <color rgb="FF000000"/>
      </bottom>
      <diagonal/>
    </border>
  </borders>
  <cellStyleXfs count="17">
    <xf numFmtId="0" fontId="0" fillId="0" borderId="0"/>
    <xf numFmtId="43" fontId="25" fillId="0" borderId="0"/>
    <xf numFmtId="164" fontId="26" fillId="0" borderId="0" applyFont="0" applyFill="0" applyBorder="0" applyAlignment="0" applyProtection="0"/>
    <xf numFmtId="43" fontId="25" fillId="0" borderId="0"/>
    <xf numFmtId="0" fontId="27" fillId="0" borderId="0"/>
    <xf numFmtId="0" fontId="27" fillId="0" borderId="0"/>
    <xf numFmtId="0" fontId="28" fillId="0" borderId="0"/>
    <xf numFmtId="165" fontId="29" fillId="0" borderId="0"/>
    <xf numFmtId="0" fontId="26" fillId="0" borderId="0"/>
    <xf numFmtId="0" fontId="26" fillId="0" borderId="0" applyAlignment="0"/>
    <xf numFmtId="0" fontId="25" fillId="0" borderId="0"/>
    <xf numFmtId="0" fontId="25" fillId="0" borderId="0"/>
    <xf numFmtId="0" fontId="26" fillId="0" borderId="0"/>
    <xf numFmtId="0" fontId="25" fillId="0" borderId="0"/>
    <xf numFmtId="0" fontId="25" fillId="0" borderId="0"/>
    <xf numFmtId="0" fontId="25" fillId="0" borderId="0"/>
    <xf numFmtId="0" fontId="26" fillId="0" borderId="0"/>
  </cellStyleXfs>
  <cellXfs count="281">
    <xf numFmtId="0" fontId="0" fillId="0" borderId="0" xfId="0"/>
    <xf numFmtId="0" fontId="1" fillId="2" borderId="0" xfId="0" applyFont="1" applyFill="1"/>
    <xf numFmtId="0" fontId="2" fillId="0" borderId="0" xfId="0" applyFont="1"/>
    <xf numFmtId="0" fontId="2" fillId="0" borderId="0" xfId="0" applyFont="1" applyAlignment="1">
      <alignment horizontal="center"/>
    </xf>
    <xf numFmtId="0" fontId="1" fillId="0" borderId="0" xfId="0" applyFont="1"/>
    <xf numFmtId="0" fontId="9" fillId="0" borderId="2" xfId="0" applyFont="1" applyBorder="1" applyAlignment="1">
      <alignment horizontal="center" vertical="center" wrapText="1"/>
    </xf>
    <xf numFmtId="0" fontId="9"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41" fontId="1" fillId="0" borderId="5" xfId="0" applyNumberFormat="1" applyFont="1" applyBorder="1" applyAlignment="1">
      <alignment vertical="center" wrapText="1"/>
    </xf>
    <xf numFmtId="41" fontId="1" fillId="0" borderId="10" xfId="0" applyNumberFormat="1" applyFont="1" applyBorder="1" applyAlignment="1">
      <alignment vertical="center" wrapText="1"/>
    </xf>
    <xf numFmtId="0" fontId="2" fillId="0" borderId="2" xfId="0" applyFont="1" applyBorder="1" applyAlignment="1">
      <alignment horizontal="center" vertical="center" wrapText="1"/>
    </xf>
    <xf numFmtId="1" fontId="13" fillId="0" borderId="5" xfId="16" applyNumberFormat="1" applyFont="1" applyBorder="1" applyAlignment="1">
      <alignment horizontal="center" vertical="center"/>
    </xf>
    <xf numFmtId="0" fontId="1" fillId="2" borderId="0" xfId="0" applyFont="1" applyFill="1" applyAlignment="1">
      <alignment horizontal="right"/>
    </xf>
    <xf numFmtId="41" fontId="9" fillId="2" borderId="2" xfId="0" applyNumberFormat="1" applyFont="1" applyFill="1" applyBorder="1" applyAlignment="1">
      <alignment horizontal="center" vertical="center" wrapText="1"/>
    </xf>
    <xf numFmtId="3" fontId="1" fillId="2" borderId="2" xfId="0" applyNumberFormat="1" applyFont="1" applyFill="1" applyBorder="1" applyAlignment="1">
      <alignment horizontal="right" vertical="center" wrapText="1"/>
    </xf>
    <xf numFmtId="0" fontId="10" fillId="3" borderId="2" xfId="0" applyFont="1" applyFill="1" applyBorder="1" applyAlignment="1">
      <alignment vertical="center" wrapText="1"/>
    </xf>
    <xf numFmtId="3" fontId="8" fillId="3" borderId="2" xfId="0" applyNumberFormat="1" applyFont="1" applyFill="1" applyBorder="1" applyAlignment="1">
      <alignment horizontal="right" vertical="center" wrapText="1"/>
    </xf>
    <xf numFmtId="1" fontId="1" fillId="0" borderId="5" xfId="16" applyNumberFormat="1" applyFont="1" applyBorder="1" applyAlignment="1">
      <alignment vertical="center" wrapText="1"/>
    </xf>
    <xf numFmtId="3" fontId="1" fillId="0" borderId="5" xfId="16" applyNumberFormat="1" applyFont="1" applyBorder="1" applyAlignment="1">
      <alignment horizontal="right" vertical="center" wrapText="1"/>
    </xf>
    <xf numFmtId="3" fontId="1" fillId="0" borderId="7" xfId="16" applyNumberFormat="1" applyFont="1" applyBorder="1" applyAlignment="1">
      <alignment horizontal="right" vertical="center" wrapText="1"/>
    </xf>
    <xf numFmtId="41" fontId="1" fillId="0" borderId="7" xfId="0" applyNumberFormat="1" applyFont="1" applyBorder="1" applyAlignment="1">
      <alignment vertical="center" wrapText="1"/>
    </xf>
    <xf numFmtId="3" fontId="1" fillId="0" borderId="7" xfId="0" applyNumberFormat="1" applyFont="1" applyBorder="1" applyAlignment="1">
      <alignment horizontal="right" vertical="center" wrapText="1"/>
    </xf>
    <xf numFmtId="3" fontId="1" fillId="2" borderId="5" xfId="16" applyNumberFormat="1" applyFont="1" applyFill="1" applyBorder="1" applyAlignment="1">
      <alignment horizontal="right" vertical="center" wrapText="1"/>
    </xf>
    <xf numFmtId="41" fontId="2" fillId="0" borderId="5" xfId="0" applyNumberFormat="1" applyFont="1" applyBorder="1" applyAlignment="1">
      <alignment horizontal="center" vertical="center" wrapText="1"/>
    </xf>
    <xf numFmtId="41" fontId="2" fillId="2" borderId="5" xfId="0" applyNumberFormat="1" applyFont="1" applyFill="1" applyBorder="1" applyAlignment="1">
      <alignment horizontal="center" vertical="center" wrapText="1"/>
    </xf>
    <xf numFmtId="3" fontId="1" fillId="2" borderId="0" xfId="0" applyNumberFormat="1" applyFont="1" applyFill="1" applyAlignment="1">
      <alignment horizontal="right"/>
    </xf>
    <xf numFmtId="0" fontId="9" fillId="2" borderId="14"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4" fillId="0" borderId="2" xfId="0" applyFont="1" applyBorder="1" applyAlignment="1">
      <alignment horizontal="center" vertical="center" wrapText="1"/>
    </xf>
    <xf numFmtId="1" fontId="15" fillId="0" borderId="0" xfId="16" applyNumberFormat="1" applyFont="1" applyAlignment="1">
      <alignment vertical="center"/>
    </xf>
    <xf numFmtId="1" fontId="16" fillId="0" borderId="0" xfId="16" applyNumberFormat="1" applyFont="1" applyAlignment="1">
      <alignment horizontal="center" vertical="center"/>
    </xf>
    <xf numFmtId="3" fontId="16" fillId="0" borderId="0" xfId="16" applyNumberFormat="1" applyFont="1" applyAlignment="1">
      <alignment horizontal="center" vertical="center" wrapText="1"/>
    </xf>
    <xf numFmtId="3" fontId="17" fillId="0" borderId="0" xfId="16" applyNumberFormat="1" applyFont="1" applyAlignment="1">
      <alignment horizontal="center" vertical="center" wrapText="1"/>
    </xf>
    <xf numFmtId="1" fontId="16" fillId="0" borderId="0" xfId="16" applyNumberFormat="1" applyFont="1" applyAlignment="1">
      <alignment horizontal="right" vertical="center"/>
    </xf>
    <xf numFmtId="1" fontId="16" fillId="0" borderId="0" xfId="16" applyNumberFormat="1" applyFont="1" applyAlignment="1">
      <alignment vertical="center" wrapText="1"/>
    </xf>
    <xf numFmtId="1" fontId="16" fillId="0" borderId="0" xfId="16" applyNumberFormat="1" applyFont="1" applyAlignment="1">
      <alignment vertical="center"/>
    </xf>
    <xf numFmtId="1" fontId="8" fillId="0" borderId="0" xfId="16" applyNumberFormat="1" applyFont="1" applyAlignment="1">
      <alignment horizontal="left" vertical="center"/>
    </xf>
    <xf numFmtId="1" fontId="18" fillId="0" borderId="0" xfId="16" applyNumberFormat="1" applyFont="1" applyAlignment="1">
      <alignment vertical="center" wrapText="1"/>
    </xf>
    <xf numFmtId="1" fontId="18" fillId="0" borderId="0" xfId="16" applyNumberFormat="1" applyFont="1" applyAlignment="1">
      <alignment horizontal="right" vertical="center"/>
    </xf>
    <xf numFmtId="1" fontId="6" fillId="0" borderId="16" xfId="16" applyNumberFormat="1" applyFont="1" applyBorder="1" applyAlignment="1">
      <alignment vertical="center"/>
    </xf>
    <xf numFmtId="3" fontId="19" fillId="0" borderId="5" xfId="16" applyNumberFormat="1" applyFont="1" applyBorder="1" applyAlignment="1">
      <alignment horizontal="center" vertical="center" wrapText="1"/>
    </xf>
    <xf numFmtId="3" fontId="20" fillId="0" borderId="5" xfId="16" applyNumberFormat="1" applyFont="1" applyBorder="1" applyAlignment="1">
      <alignment horizontal="center" vertical="center" wrapText="1"/>
    </xf>
    <xf numFmtId="3" fontId="8" fillId="0" borderId="5" xfId="16" applyNumberFormat="1" applyFont="1" applyBorder="1" applyAlignment="1">
      <alignment horizontal="center" vertical="center" wrapText="1"/>
    </xf>
    <xf numFmtId="3" fontId="8" fillId="0" borderId="5" xfId="16" applyNumberFormat="1" applyFont="1" applyBorder="1" applyAlignment="1">
      <alignment horizontal="right" vertical="center" wrapText="1"/>
    </xf>
    <xf numFmtId="1" fontId="8" fillId="0" borderId="5" xfId="16" applyNumberFormat="1" applyFont="1" applyBorder="1" applyAlignment="1">
      <alignment horizontal="center" vertical="center"/>
    </xf>
    <xf numFmtId="1" fontId="8" fillId="0" borderId="5" xfId="16" applyNumberFormat="1" applyFont="1" applyBorder="1" applyAlignment="1">
      <alignment vertical="center" wrapText="1"/>
    </xf>
    <xf numFmtId="1" fontId="1" fillId="0" borderId="5" xfId="16" applyNumberFormat="1" applyFont="1" applyBorder="1" applyAlignment="1">
      <alignment horizontal="center" vertical="center"/>
    </xf>
    <xf numFmtId="1" fontId="21" fillId="0" borderId="0" xfId="16" applyNumberFormat="1" applyFont="1" applyAlignment="1">
      <alignment horizontal="center" vertical="center"/>
    </xf>
    <xf numFmtId="1" fontId="21" fillId="0" borderId="0" xfId="16" applyNumberFormat="1" applyFont="1" applyAlignment="1">
      <alignment vertical="center" wrapText="1"/>
    </xf>
    <xf numFmtId="1" fontId="21" fillId="0" borderId="0" xfId="16" applyNumberFormat="1" applyFont="1" applyAlignment="1">
      <alignment horizontal="right" vertical="center"/>
    </xf>
    <xf numFmtId="3" fontId="22" fillId="0" borderId="5" xfId="16" applyNumberFormat="1" applyFont="1" applyBorder="1" applyAlignment="1">
      <alignment horizontal="right" vertical="center" wrapText="1"/>
    </xf>
    <xf numFmtId="1" fontId="16" fillId="0" borderId="5" xfId="16" applyNumberFormat="1" applyFont="1" applyBorder="1" applyAlignment="1">
      <alignment horizontal="center" vertical="center" wrapText="1"/>
    </xf>
    <xf numFmtId="0" fontId="0" fillId="0" borderId="0" xfId="0" applyAlignment="1">
      <alignment horizontal="center"/>
    </xf>
    <xf numFmtId="0" fontId="24" fillId="0" borderId="5" xfId="0" applyFont="1" applyBorder="1" applyAlignment="1">
      <alignment horizontal="center" wrapText="1"/>
    </xf>
    <xf numFmtId="0" fontId="24" fillId="0" borderId="5" xfId="0" applyFont="1" applyBorder="1" applyAlignment="1">
      <alignment wrapText="1"/>
    </xf>
    <xf numFmtId="0" fontId="24" fillId="4" borderId="5" xfId="0" applyFont="1" applyFill="1" applyBorder="1" applyAlignment="1">
      <alignment horizontal="center" wrapText="1"/>
    </xf>
    <xf numFmtId="0" fontId="24" fillId="4" borderId="5" xfId="0" applyFont="1" applyFill="1" applyBorder="1" applyAlignment="1">
      <alignment wrapText="1"/>
    </xf>
    <xf numFmtId="3" fontId="19" fillId="0" borderId="5" xfId="16" quotePrefix="1" applyNumberFormat="1" applyFont="1" applyBorder="1" applyAlignment="1">
      <alignment horizontal="center" vertical="center" wrapText="1"/>
    </xf>
    <xf numFmtId="0" fontId="4" fillId="0" borderId="0" xfId="0" applyFont="1" applyAlignment="1">
      <alignment vertical="center" wrapText="1"/>
    </xf>
    <xf numFmtId="0" fontId="2" fillId="0" borderId="18" xfId="0" applyFont="1" applyBorder="1" applyAlignment="1">
      <alignment horizontal="center" vertical="center" wrapText="1"/>
    </xf>
    <xf numFmtId="0" fontId="1" fillId="2" borderId="5" xfId="0" applyFont="1" applyFill="1" applyBorder="1" applyAlignment="1">
      <alignment horizontal="left" vertical="center" wrapText="1"/>
    </xf>
    <xf numFmtId="49" fontId="8" fillId="2" borderId="6" xfId="0" applyNumberFormat="1" applyFont="1" applyFill="1" applyBorder="1" applyAlignment="1">
      <alignment horizontal="center" vertical="center" wrapText="1"/>
    </xf>
    <xf numFmtId="3" fontId="1" fillId="2" borderId="0" xfId="0" applyNumberFormat="1" applyFont="1" applyFill="1" applyAlignment="1">
      <alignment horizontal="right" vertical="center" wrapText="1"/>
    </xf>
    <xf numFmtId="3" fontId="1" fillId="2" borderId="10" xfId="0" applyNumberFormat="1" applyFont="1" applyFill="1" applyBorder="1" applyAlignment="1">
      <alignment horizontal="right" vertical="center" wrapText="1"/>
    </xf>
    <xf numFmtId="3" fontId="1" fillId="2" borderId="3" xfId="0" applyNumberFormat="1" applyFont="1" applyFill="1" applyBorder="1" applyAlignment="1">
      <alignment horizontal="right" vertical="center" wrapText="1"/>
    </xf>
    <xf numFmtId="3" fontId="1" fillId="2" borderId="5" xfId="0" applyNumberFormat="1" applyFont="1" applyFill="1" applyBorder="1" applyAlignment="1">
      <alignment horizontal="right" vertical="center" wrapText="1"/>
    </xf>
    <xf numFmtId="0" fontId="8" fillId="2" borderId="3" xfId="0" applyFont="1" applyFill="1" applyBorder="1" applyAlignment="1">
      <alignment vertical="center" wrapText="1"/>
    </xf>
    <xf numFmtId="0" fontId="10" fillId="2" borderId="2" xfId="0" applyFont="1" applyFill="1" applyBorder="1" applyAlignment="1">
      <alignment vertical="center" wrapText="1"/>
    </xf>
    <xf numFmtId="3" fontId="8" fillId="2" borderId="2" xfId="0" applyNumberFormat="1" applyFont="1" applyFill="1" applyBorder="1" applyAlignment="1">
      <alignment horizontal="right" vertical="center" wrapText="1"/>
    </xf>
    <xf numFmtId="0" fontId="10"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vertical="center" wrapText="1"/>
    </xf>
    <xf numFmtId="0" fontId="2" fillId="2" borderId="2" xfId="0" applyFont="1" applyFill="1" applyBorder="1" applyAlignment="1">
      <alignment vertical="center" wrapText="1"/>
    </xf>
    <xf numFmtId="0" fontId="8" fillId="3" borderId="2" xfId="0" applyFont="1" applyFill="1" applyBorder="1" applyAlignment="1">
      <alignment vertical="center" wrapText="1"/>
    </xf>
    <xf numFmtId="3" fontId="8" fillId="2" borderId="10" xfId="0" applyNumberFormat="1" applyFont="1" applyFill="1" applyBorder="1" applyAlignment="1">
      <alignment horizontal="right" vertical="center" wrapText="1"/>
    </xf>
    <xf numFmtId="0" fontId="2" fillId="2" borderId="18" xfId="0" applyFont="1" applyFill="1" applyBorder="1" applyAlignment="1">
      <alignment horizontal="center" vertical="center" wrapText="1"/>
    </xf>
    <xf numFmtId="0" fontId="18" fillId="2" borderId="2" xfId="0" applyFont="1" applyFill="1" applyBorder="1" applyAlignment="1">
      <alignment horizontal="center" vertical="center" wrapText="1"/>
    </xf>
    <xf numFmtId="1" fontId="18" fillId="2" borderId="3" xfId="0" applyNumberFormat="1" applyFont="1" applyFill="1" applyBorder="1" applyAlignment="1">
      <alignment horizontal="center" vertical="center" wrapText="1"/>
    </xf>
    <xf numFmtId="0" fontId="13" fillId="2" borderId="5" xfId="0" applyFont="1" applyFill="1" applyBorder="1" applyAlignment="1">
      <alignment horizontal="left" vertical="center" wrapText="1"/>
    </xf>
    <xf numFmtId="3" fontId="8" fillId="0" borderId="0" xfId="0" applyNumberFormat="1" applyFont="1"/>
    <xf numFmtId="0" fontId="8" fillId="0" borderId="0" xfId="0" applyFont="1"/>
    <xf numFmtId="0" fontId="8" fillId="5" borderId="2" xfId="0" applyFont="1" applyFill="1" applyBorder="1" applyAlignment="1">
      <alignment horizontal="center" vertical="center" wrapText="1"/>
    </xf>
    <xf numFmtId="0" fontId="8" fillId="5" borderId="3" xfId="0" applyFont="1" applyFill="1" applyBorder="1" applyAlignment="1">
      <alignment vertical="center" wrapText="1"/>
    </xf>
    <xf numFmtId="0" fontId="10" fillId="5" borderId="2" xfId="0" applyFont="1" applyFill="1" applyBorder="1" applyAlignment="1">
      <alignment vertical="center" wrapText="1"/>
    </xf>
    <xf numFmtId="3" fontId="8" fillId="5" borderId="2" xfId="0" applyNumberFormat="1" applyFont="1" applyFill="1" applyBorder="1" applyAlignment="1">
      <alignment horizontal="right" vertical="center" wrapText="1"/>
    </xf>
    <xf numFmtId="0" fontId="10" fillId="5" borderId="2" xfId="0" applyFont="1" applyFill="1" applyBorder="1" applyAlignment="1">
      <alignment horizontal="center" vertical="center" wrapText="1"/>
    </xf>
    <xf numFmtId="3" fontId="8" fillId="2" borderId="0" xfId="0" applyNumberFormat="1" applyFont="1" applyFill="1"/>
    <xf numFmtId="0" fontId="8" fillId="2" borderId="0" xfId="0" applyFont="1" applyFill="1"/>
    <xf numFmtId="3" fontId="1" fillId="2" borderId="0" xfId="0" applyNumberFormat="1" applyFont="1" applyFill="1"/>
    <xf numFmtId="0" fontId="1" fillId="2" borderId="2" xfId="0" applyFont="1" applyFill="1" applyBorder="1" applyAlignment="1">
      <alignment horizontal="left" vertical="center" wrapText="1"/>
    </xf>
    <xf numFmtId="41" fontId="1" fillId="2" borderId="10" xfId="0" applyNumberFormat="1" applyFont="1" applyFill="1" applyBorder="1" applyAlignment="1">
      <alignment vertical="center" wrapText="1"/>
    </xf>
    <xf numFmtId="3" fontId="1" fillId="0" borderId="0" xfId="0" applyNumberFormat="1" applyFont="1"/>
    <xf numFmtId="1" fontId="1" fillId="2" borderId="7" xfId="16" applyNumberFormat="1" applyFont="1" applyFill="1" applyBorder="1" applyAlignment="1">
      <alignment vertical="center" wrapText="1"/>
    </xf>
    <xf numFmtId="1" fontId="2" fillId="0" borderId="7" xfId="16" applyNumberFormat="1" applyFont="1" applyBorder="1" applyAlignment="1">
      <alignment horizontal="center" vertical="center" wrapText="1"/>
    </xf>
    <xf numFmtId="1" fontId="2" fillId="0" borderId="13" xfId="16" applyNumberFormat="1" applyFont="1" applyBorder="1" applyAlignment="1">
      <alignment horizontal="center" vertical="center" wrapText="1"/>
    </xf>
    <xf numFmtId="3" fontId="21" fillId="0" borderId="0" xfId="16" applyNumberFormat="1" applyFont="1" applyAlignment="1">
      <alignment vertical="center" wrapText="1"/>
    </xf>
    <xf numFmtId="3" fontId="21" fillId="0" borderId="0" xfId="16" applyNumberFormat="1" applyFont="1" applyAlignment="1">
      <alignment horizontal="right" vertical="center"/>
    </xf>
    <xf numFmtId="3" fontId="16" fillId="0" borderId="0" xfId="16" applyNumberFormat="1" applyFont="1" applyAlignment="1">
      <alignment horizontal="right" vertical="center"/>
    </xf>
    <xf numFmtId="166" fontId="16" fillId="0" borderId="0" xfId="16" applyNumberFormat="1" applyFont="1" applyAlignment="1">
      <alignment vertical="center"/>
    </xf>
    <xf numFmtId="3" fontId="1" fillId="4" borderId="0" xfId="0" applyNumberFormat="1" applyFont="1" applyFill="1"/>
    <xf numFmtId="49" fontId="8" fillId="2" borderId="7" xfId="0" applyNumberFormat="1" applyFont="1" applyFill="1" applyBorder="1" applyAlignment="1">
      <alignment horizontal="center" vertical="center" wrapText="1"/>
    </xf>
    <xf numFmtId="49" fontId="8" fillId="2" borderId="20" xfId="0" applyNumberFormat="1" applyFont="1" applyFill="1" applyBorder="1" applyAlignment="1">
      <alignment horizontal="center" vertical="center" wrapText="1"/>
    </xf>
    <xf numFmtId="49" fontId="8" fillId="2" borderId="21" xfId="0" applyNumberFormat="1" applyFont="1" applyFill="1" applyBorder="1" applyAlignment="1">
      <alignment horizontal="center" vertical="center" wrapText="1"/>
    </xf>
    <xf numFmtId="3" fontId="4" fillId="0" borderId="0" xfId="0" applyNumberFormat="1" applyFont="1" applyAlignment="1">
      <alignment horizontal="right" vertical="center" wrapText="1"/>
    </xf>
    <xf numFmtId="3" fontId="9" fillId="2" borderId="2" xfId="0" applyNumberFormat="1" applyFont="1" applyFill="1" applyBorder="1" applyAlignment="1">
      <alignment horizontal="right" vertical="center" wrapText="1"/>
    </xf>
    <xf numFmtId="3" fontId="8" fillId="5" borderId="3" xfId="0" applyNumberFormat="1" applyFont="1" applyFill="1" applyBorder="1" applyAlignment="1">
      <alignment horizontal="right" vertical="center" wrapText="1"/>
    </xf>
    <xf numFmtId="3" fontId="8" fillId="2" borderId="3" xfId="0" applyNumberFormat="1" applyFont="1" applyFill="1" applyBorder="1" applyAlignment="1">
      <alignment horizontal="right" vertical="center" wrapText="1"/>
    </xf>
    <xf numFmtId="41" fontId="1" fillId="0" borderId="0" xfId="0" applyNumberFormat="1" applyFont="1" applyAlignment="1">
      <alignment vertical="center" wrapText="1"/>
    </xf>
    <xf numFmtId="3" fontId="1" fillId="2" borderId="7" xfId="16" applyNumberFormat="1" applyFont="1" applyFill="1" applyBorder="1" applyAlignment="1">
      <alignment horizontal="right" vertical="center" wrapText="1"/>
    </xf>
    <xf numFmtId="1" fontId="1" fillId="0" borderId="7" xfId="16" applyNumberFormat="1" applyFont="1" applyBorder="1" applyAlignment="1">
      <alignment vertical="center" wrapText="1"/>
    </xf>
    <xf numFmtId="0" fontId="2" fillId="0" borderId="3" xfId="0" applyFont="1" applyBorder="1" applyAlignment="1">
      <alignment horizontal="center" vertical="center" wrapText="1"/>
    </xf>
    <xf numFmtId="0" fontId="1" fillId="2" borderId="3" xfId="0" applyFont="1" applyFill="1" applyBorder="1" applyAlignment="1">
      <alignment horizontal="left" vertical="center" wrapText="1"/>
    </xf>
    <xf numFmtId="41" fontId="2" fillId="0" borderId="5" xfId="0" applyNumberFormat="1" applyFont="1" applyBorder="1" applyAlignment="1">
      <alignment vertical="center" wrapText="1"/>
    </xf>
    <xf numFmtId="3" fontId="8" fillId="2" borderId="5" xfId="0" applyNumberFormat="1" applyFont="1" applyFill="1" applyBorder="1" applyAlignment="1">
      <alignment horizontal="right" vertical="center" wrapText="1"/>
    </xf>
    <xf numFmtId="0" fontId="18" fillId="0" borderId="0" xfId="0" applyFont="1" applyAlignment="1">
      <alignment horizontal="center"/>
    </xf>
    <xf numFmtId="0" fontId="20" fillId="3" borderId="2" xfId="0" applyFont="1" applyFill="1" applyBorder="1" applyAlignment="1">
      <alignment horizontal="center" vertical="center" wrapText="1"/>
    </xf>
    <xf numFmtId="0" fontId="20" fillId="5" borderId="3"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18" fillId="0" borderId="5"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34" fillId="0" borderId="0" xfId="0" applyFont="1" applyAlignment="1">
      <alignment vertical="center" wrapText="1"/>
    </xf>
    <xf numFmtId="1" fontId="20" fillId="3" borderId="2" xfId="0" applyNumberFormat="1" applyFont="1" applyFill="1" applyBorder="1" applyAlignment="1">
      <alignment horizontal="center" vertical="center" wrapText="1"/>
    </xf>
    <xf numFmtId="1" fontId="20" fillId="5" borderId="3" xfId="0" applyNumberFormat="1" applyFont="1" applyFill="1" applyBorder="1" applyAlignment="1">
      <alignment horizontal="center" vertical="center" wrapText="1"/>
    </xf>
    <xf numFmtId="1" fontId="20" fillId="2" borderId="3" xfId="0" applyNumberFormat="1" applyFont="1" applyFill="1" applyBorder="1" applyAlignment="1">
      <alignment horizontal="center" vertical="center" wrapText="1"/>
    </xf>
    <xf numFmtId="1" fontId="18" fillId="2" borderId="2" xfId="0" applyNumberFormat="1" applyFont="1" applyFill="1" applyBorder="1" applyAlignment="1">
      <alignment horizontal="center" vertical="center" wrapText="1"/>
    </xf>
    <xf numFmtId="1" fontId="18" fillId="0" borderId="5" xfId="16" applyNumberFormat="1" applyFont="1" applyBorder="1" applyAlignment="1">
      <alignment horizontal="center" vertical="center" wrapText="1"/>
    </xf>
    <xf numFmtId="1" fontId="18" fillId="0" borderId="7" xfId="16"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1" fontId="18" fillId="2" borderId="5" xfId="0" applyNumberFormat="1" applyFont="1" applyFill="1" applyBorder="1" applyAlignment="1">
      <alignment horizontal="center" vertical="center" wrapText="1"/>
    </xf>
    <xf numFmtId="1" fontId="18" fillId="2" borderId="5" xfId="16" applyNumberFormat="1" applyFont="1" applyFill="1" applyBorder="1" applyAlignment="1">
      <alignment horizontal="center" vertical="center" wrapText="1"/>
    </xf>
    <xf numFmtId="1" fontId="18" fillId="2" borderId="0" xfId="0" applyNumberFormat="1" applyFont="1" applyFill="1" applyAlignment="1">
      <alignment horizontal="center"/>
    </xf>
    <xf numFmtId="0" fontId="18" fillId="0" borderId="6" xfId="0" applyFont="1" applyBorder="1" applyAlignment="1">
      <alignment horizontal="center" vertical="center" wrapText="1"/>
    </xf>
    <xf numFmtId="41" fontId="1" fillId="0" borderId="15" xfId="0" applyNumberFormat="1" applyFont="1" applyBorder="1" applyAlignment="1">
      <alignment vertical="center" wrapText="1"/>
    </xf>
    <xf numFmtId="41" fontId="2" fillId="2" borderId="6" xfId="0" applyNumberFormat="1" applyFont="1" applyFill="1" applyBorder="1" applyAlignment="1">
      <alignment horizontal="center" vertical="center" wrapText="1"/>
    </xf>
    <xf numFmtId="1" fontId="18" fillId="0" borderId="15" xfId="0" applyNumberFormat="1" applyFont="1" applyBorder="1" applyAlignment="1">
      <alignment horizontal="center" vertical="center" wrapText="1"/>
    </xf>
    <xf numFmtId="3" fontId="1" fillId="0" borderId="15" xfId="0" applyNumberFormat="1" applyFont="1" applyBorder="1" applyAlignment="1">
      <alignment horizontal="right" vertical="center" wrapText="1"/>
    </xf>
    <xf numFmtId="3" fontId="1" fillId="2" borderId="11" xfId="0" applyNumberFormat="1" applyFont="1" applyFill="1" applyBorder="1" applyAlignment="1">
      <alignment horizontal="right" vertical="center" wrapText="1"/>
    </xf>
    <xf numFmtId="3" fontId="1" fillId="2" borderId="6" xfId="16" applyNumberFormat="1" applyFont="1" applyFill="1" applyBorder="1" applyAlignment="1">
      <alignment horizontal="right" vertical="center" wrapText="1"/>
    </xf>
    <xf numFmtId="3" fontId="1" fillId="2" borderId="15" xfId="16" applyNumberFormat="1" applyFont="1" applyFill="1" applyBorder="1" applyAlignment="1">
      <alignment horizontal="right" vertical="center" wrapText="1"/>
    </xf>
    <xf numFmtId="0" fontId="14" fillId="0" borderId="11"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31" xfId="0" applyFont="1" applyBorder="1" applyAlignment="1">
      <alignment horizontal="center" vertical="center" wrapText="1"/>
    </xf>
    <xf numFmtId="41" fontId="1" fillId="0" borderId="17" xfId="0" applyNumberFormat="1" applyFont="1" applyBorder="1" applyAlignment="1">
      <alignment vertical="center" wrapText="1"/>
    </xf>
    <xf numFmtId="41" fontId="2" fillId="0" borderId="9" xfId="0" applyNumberFormat="1" applyFont="1" applyBorder="1" applyAlignment="1">
      <alignment horizontal="center" vertical="center" wrapText="1"/>
    </xf>
    <xf numFmtId="1" fontId="18" fillId="0" borderId="17" xfId="0" applyNumberFormat="1" applyFont="1" applyBorder="1" applyAlignment="1">
      <alignment horizontal="center" vertical="center" wrapText="1"/>
    </xf>
    <xf numFmtId="3" fontId="1" fillId="0" borderId="17" xfId="0" applyNumberFormat="1" applyFont="1" applyBorder="1" applyAlignment="1">
      <alignment horizontal="right" vertical="center" wrapText="1"/>
    </xf>
    <xf numFmtId="3" fontId="1" fillId="2" borderId="14" xfId="0" applyNumberFormat="1" applyFont="1" applyFill="1" applyBorder="1" applyAlignment="1">
      <alignment horizontal="right" vertical="center" wrapText="1"/>
    </xf>
    <xf numFmtId="3" fontId="1" fillId="2" borderId="9" xfId="16" applyNumberFormat="1" applyFont="1" applyFill="1" applyBorder="1" applyAlignment="1">
      <alignment horizontal="right" vertical="center" wrapText="1"/>
    </xf>
    <xf numFmtId="3" fontId="1" fillId="2" borderId="17" xfId="16" applyNumberFormat="1" applyFont="1" applyFill="1" applyBorder="1" applyAlignment="1">
      <alignment horizontal="right" vertical="center" wrapText="1"/>
    </xf>
    <xf numFmtId="0" fontId="14" fillId="0" borderId="14" xfId="0" applyFont="1" applyBorder="1" applyAlignment="1">
      <alignment horizontal="center" vertical="center" wrapText="1"/>
    </xf>
    <xf numFmtId="1" fontId="18" fillId="0" borderId="5" xfId="0" applyNumberFormat="1" applyFont="1" applyBorder="1" applyAlignment="1">
      <alignment horizontal="center" vertical="center" wrapText="1"/>
    </xf>
    <xf numFmtId="3" fontId="1" fillId="0" borderId="5" xfId="0" applyNumberFormat="1" applyFont="1" applyBorder="1" applyAlignment="1">
      <alignment horizontal="right" vertical="center" wrapText="1"/>
    </xf>
    <xf numFmtId="0" fontId="14" fillId="0" borderId="5" xfId="0" applyFont="1" applyBorder="1" applyAlignment="1">
      <alignment horizontal="center" vertical="center" wrapText="1"/>
    </xf>
    <xf numFmtId="0" fontId="20" fillId="0" borderId="5" xfId="0" applyFont="1" applyBorder="1" applyAlignment="1">
      <alignment horizontal="center" vertical="center" wrapText="1"/>
    </xf>
    <xf numFmtId="41" fontId="8" fillId="0" borderId="5" xfId="0" applyNumberFormat="1" applyFont="1" applyBorder="1" applyAlignment="1">
      <alignment vertical="center" wrapText="1"/>
    </xf>
    <xf numFmtId="41" fontId="10" fillId="2" borderId="5" xfId="0" applyNumberFormat="1" applyFont="1" applyFill="1" applyBorder="1" applyAlignment="1">
      <alignment horizontal="center" vertical="center" wrapText="1"/>
    </xf>
    <xf numFmtId="1" fontId="20" fillId="0" borderId="5" xfId="0" applyNumberFormat="1" applyFont="1" applyBorder="1" applyAlignment="1">
      <alignment horizontal="center" vertical="center" wrapText="1"/>
    </xf>
    <xf numFmtId="3" fontId="8" fillId="0" borderId="5" xfId="0" applyNumberFormat="1" applyFont="1" applyBorder="1" applyAlignment="1">
      <alignment horizontal="right" vertical="center" wrapText="1"/>
    </xf>
    <xf numFmtId="3" fontId="8" fillId="2" borderId="5" xfId="16" applyNumberFormat="1" applyFont="1" applyFill="1" applyBorder="1" applyAlignment="1">
      <alignment horizontal="right" vertical="center" wrapText="1"/>
    </xf>
    <xf numFmtId="0" fontId="35" fillId="0" borderId="5" xfId="0" applyFont="1" applyBorder="1" applyAlignment="1">
      <alignment horizontal="center" vertical="center" wrapText="1"/>
    </xf>
    <xf numFmtId="0" fontId="20" fillId="6" borderId="11" xfId="0" applyFont="1" applyFill="1" applyBorder="1" applyAlignment="1">
      <alignment horizontal="center" vertical="center" wrapText="1"/>
    </xf>
    <xf numFmtId="0" fontId="20" fillId="6" borderId="4" xfId="0" applyFont="1" applyFill="1" applyBorder="1" applyAlignment="1">
      <alignment horizontal="center" vertical="center" wrapText="1"/>
    </xf>
    <xf numFmtId="0" fontId="8" fillId="6" borderId="4" xfId="0" applyFont="1" applyFill="1" applyBorder="1" applyAlignment="1">
      <alignment vertical="center" wrapText="1"/>
    </xf>
    <xf numFmtId="0" fontId="2" fillId="6" borderId="2" xfId="0" applyFont="1" applyFill="1" applyBorder="1" applyAlignment="1">
      <alignment vertical="center" wrapText="1"/>
    </xf>
    <xf numFmtId="1" fontId="20" fillId="6" borderId="3" xfId="0" applyNumberFormat="1" applyFont="1" applyFill="1" applyBorder="1" applyAlignment="1">
      <alignment horizontal="center" vertical="center" wrapText="1"/>
    </xf>
    <xf numFmtId="3" fontId="8" fillId="6" borderId="2" xfId="0" applyNumberFormat="1" applyFont="1" applyFill="1" applyBorder="1" applyAlignment="1">
      <alignment horizontal="right" vertical="center" wrapText="1"/>
    </xf>
    <xf numFmtId="3" fontId="8" fillId="6" borderId="3" xfId="0" applyNumberFormat="1" applyFont="1" applyFill="1" applyBorder="1" applyAlignment="1">
      <alignment horizontal="right" vertical="center" wrapText="1"/>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8" fillId="6" borderId="3" xfId="0" applyFont="1" applyFill="1" applyBorder="1" applyAlignment="1">
      <alignment vertical="center" wrapText="1"/>
    </xf>
    <xf numFmtId="1" fontId="20" fillId="6" borderId="4" xfId="0" applyNumberFormat="1" applyFont="1" applyFill="1" applyBorder="1" applyAlignment="1">
      <alignment horizontal="center" vertical="center" wrapText="1"/>
    </xf>
    <xf numFmtId="0" fontId="32" fillId="0" borderId="5" xfId="0" applyFont="1" applyBorder="1" applyAlignment="1">
      <alignment horizontal="center" vertical="center" wrapText="1"/>
    </xf>
    <xf numFmtId="0" fontId="9" fillId="0" borderId="14" xfId="0" applyFont="1" applyBorder="1" applyAlignment="1">
      <alignment horizontal="center" vertical="center" wrapText="1"/>
    </xf>
    <xf numFmtId="0" fontId="1" fillId="2" borderId="11" xfId="0" applyFont="1" applyFill="1" applyBorder="1" applyAlignment="1">
      <alignment horizontal="center" vertical="center" wrapText="1"/>
    </xf>
    <xf numFmtId="0" fontId="1" fillId="2" borderId="4" xfId="0" applyFont="1" applyFill="1" applyBorder="1" applyAlignment="1">
      <alignment vertical="center" wrapText="1"/>
    </xf>
    <xf numFmtId="0" fontId="1" fillId="2" borderId="4" xfId="0" applyFont="1" applyFill="1" applyBorder="1" applyAlignment="1">
      <alignment horizontal="center" vertical="center" wrapText="1"/>
    </xf>
    <xf numFmtId="1" fontId="1" fillId="2" borderId="4"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1" fillId="2" borderId="5" xfId="0" applyFont="1" applyFill="1" applyBorder="1" applyAlignment="1">
      <alignment horizontal="center" vertical="center" wrapText="1"/>
    </xf>
    <xf numFmtId="1" fontId="1" fillId="0" borderId="5" xfId="16" applyNumberFormat="1" applyFont="1" applyBorder="1" applyAlignment="1">
      <alignment horizontal="center" vertical="center" wrapText="1"/>
    </xf>
    <xf numFmtId="1" fontId="18" fillId="0" borderId="5" xfId="16" applyNumberFormat="1" applyFont="1" applyBorder="1" applyAlignment="1">
      <alignment vertical="center" wrapText="1"/>
    </xf>
    <xf numFmtId="49" fontId="8" fillId="2" borderId="5" xfId="0" applyNumberFormat="1" applyFont="1" applyFill="1" applyBorder="1" applyAlignment="1">
      <alignment horizontal="center" vertical="center" wrapText="1"/>
    </xf>
    <xf numFmtId="0" fontId="36" fillId="0" borderId="0" xfId="0" applyFont="1" applyAlignment="1">
      <alignment vertical="center" wrapText="1"/>
    </xf>
    <xf numFmtId="0" fontId="37" fillId="5" borderId="3" xfId="0" applyFont="1" applyFill="1" applyBorder="1" applyAlignment="1">
      <alignment vertical="center" wrapText="1"/>
    </xf>
    <xf numFmtId="0" fontId="37" fillId="2" borderId="3" xfId="0" applyFont="1" applyFill="1" applyBorder="1" applyAlignment="1">
      <alignment vertical="center" wrapText="1"/>
    </xf>
    <xf numFmtId="0" fontId="13" fillId="2" borderId="2" xfId="0" applyFont="1" applyFill="1" applyBorder="1" applyAlignment="1">
      <alignment horizontal="left" vertical="center" wrapText="1"/>
    </xf>
    <xf numFmtId="0" fontId="37" fillId="6" borderId="4" xfId="0" applyFont="1" applyFill="1" applyBorder="1" applyAlignment="1">
      <alignment vertical="center" wrapText="1"/>
    </xf>
    <xf numFmtId="1" fontId="13" fillId="0" borderId="5" xfId="16" applyNumberFormat="1" applyFont="1" applyBorder="1" applyAlignment="1">
      <alignment vertical="center" wrapText="1"/>
    </xf>
    <xf numFmtId="41" fontId="13" fillId="0" borderId="7" xfId="0" applyNumberFormat="1" applyFont="1" applyBorder="1" applyAlignment="1">
      <alignment vertical="center" wrapText="1"/>
    </xf>
    <xf numFmtId="0" fontId="13" fillId="2" borderId="3" xfId="0" applyFont="1" applyFill="1" applyBorder="1" applyAlignment="1">
      <alignment horizontal="left" vertical="center" wrapText="1"/>
    </xf>
    <xf numFmtId="0" fontId="37" fillId="6" borderId="3" xfId="0" applyFont="1" applyFill="1" applyBorder="1" applyAlignment="1">
      <alignment vertical="center" wrapText="1"/>
    </xf>
    <xf numFmtId="1" fontId="13" fillId="2" borderId="7" xfId="16" applyNumberFormat="1" applyFont="1" applyFill="1" applyBorder="1" applyAlignment="1">
      <alignment vertical="center" wrapText="1"/>
    </xf>
    <xf numFmtId="41" fontId="13" fillId="0" borderId="15" xfId="0" applyNumberFormat="1" applyFont="1" applyBorder="1" applyAlignment="1">
      <alignment vertical="center" wrapText="1"/>
    </xf>
    <xf numFmtId="41" fontId="13" fillId="0" borderId="5" xfId="0" applyNumberFormat="1" applyFont="1" applyBorder="1" applyAlignment="1">
      <alignment vertical="center" wrapText="1"/>
    </xf>
    <xf numFmtId="0" fontId="13" fillId="2" borderId="0" xfId="0" applyFont="1" applyFill="1"/>
    <xf numFmtId="0" fontId="22" fillId="0" borderId="0" xfId="0" applyFont="1"/>
    <xf numFmtId="0" fontId="14" fillId="0" borderId="35" xfId="0" applyFont="1" applyBorder="1" applyAlignment="1">
      <alignment horizontal="center" vertical="center" wrapText="1"/>
    </xf>
    <xf numFmtId="0" fontId="2" fillId="0" borderId="35" xfId="0" applyFont="1" applyBorder="1" applyAlignment="1">
      <alignment horizontal="center" vertical="center" wrapText="1"/>
    </xf>
    <xf numFmtId="0" fontId="14" fillId="0" borderId="0" xfId="0" applyFont="1" applyAlignment="1">
      <alignment horizontal="center" vertical="center" wrapText="1"/>
    </xf>
    <xf numFmtId="0" fontId="39" fillId="0" borderId="0" xfId="0" applyFont="1"/>
    <xf numFmtId="0" fontId="40" fillId="0" borderId="5" xfId="0" applyFont="1" applyBorder="1" applyAlignment="1">
      <alignment horizontal="center"/>
    </xf>
    <xf numFmtId="0" fontId="26" fillId="0" borderId="0" xfId="0" applyFont="1"/>
    <xf numFmtId="0" fontId="42" fillId="0" borderId="0" xfId="0" applyFont="1" applyAlignment="1">
      <alignment horizontal="center" vertical="center"/>
    </xf>
    <xf numFmtId="0" fontId="40" fillId="0" borderId="0" xfId="0" applyFont="1" applyAlignment="1">
      <alignment horizontal="center" vertical="center"/>
    </xf>
    <xf numFmtId="0" fontId="43" fillId="0" borderId="16" xfId="0" applyFont="1" applyBorder="1" applyAlignment="1">
      <alignment vertical="center" wrapText="1"/>
    </xf>
    <xf numFmtId="0" fontId="6" fillId="0" borderId="5" xfId="0" applyFont="1" applyBorder="1" applyAlignment="1">
      <alignment horizontal="center" vertical="center" wrapText="1"/>
    </xf>
    <xf numFmtId="0" fontId="44" fillId="0" borderId="5" xfId="0" applyFont="1" applyBorder="1" applyAlignment="1">
      <alignment horizontal="center" vertical="center" wrapText="1"/>
    </xf>
    <xf numFmtId="3" fontId="44" fillId="0" borderId="5" xfId="0" applyNumberFormat="1" applyFont="1" applyBorder="1" applyAlignment="1">
      <alignment horizontal="right" vertical="center" wrapText="1"/>
    </xf>
    <xf numFmtId="0" fontId="1" fillId="0" borderId="5" xfId="0" applyFont="1" applyBorder="1" applyAlignment="1">
      <alignment vertical="center" wrapText="1"/>
    </xf>
    <xf numFmtId="0" fontId="45" fillId="0" borderId="5" xfId="0" applyFont="1" applyBorder="1" applyAlignment="1">
      <alignment horizontal="center" vertical="center" wrapText="1"/>
    </xf>
    <xf numFmtId="0" fontId="45" fillId="0" borderId="5" xfId="0" applyFont="1" applyBorder="1" applyAlignment="1">
      <alignment vertical="center" wrapText="1"/>
    </xf>
    <xf numFmtId="3" fontId="45" fillId="0" borderId="5" xfId="0" applyNumberFormat="1" applyFont="1" applyBorder="1" applyAlignment="1">
      <alignment horizontal="right" vertical="center" wrapText="1"/>
    </xf>
    <xf numFmtId="3" fontId="13" fillId="0" borderId="5" xfId="0" applyNumberFormat="1" applyFont="1" applyBorder="1" applyAlignment="1">
      <alignment horizontal="right" vertical="center" wrapText="1"/>
    </xf>
    <xf numFmtId="0" fontId="39" fillId="0" borderId="0" xfId="0" applyFont="1" applyAlignment="1">
      <alignment vertical="center"/>
    </xf>
    <xf numFmtId="0" fontId="13" fillId="0" borderId="5" xfId="0" applyFont="1" applyBorder="1" applyAlignment="1">
      <alignment vertical="center" wrapText="1"/>
    </xf>
    <xf numFmtId="0" fontId="46" fillId="0" borderId="0" xfId="0" applyFont="1"/>
    <xf numFmtId="1" fontId="44" fillId="0" borderId="5" xfId="0" applyNumberFormat="1" applyFont="1" applyBorder="1" applyAlignment="1">
      <alignment vertical="center" wrapText="1"/>
    </xf>
    <xf numFmtId="0" fontId="37" fillId="0" borderId="5" xfId="0" applyFont="1" applyBorder="1" applyAlignment="1">
      <alignment vertical="center" wrapText="1"/>
    </xf>
    <xf numFmtId="0" fontId="47" fillId="0" borderId="0" xfId="0" applyFont="1"/>
    <xf numFmtId="0" fontId="43" fillId="0" borderId="16" xfId="0" applyFont="1" applyBorder="1" applyAlignment="1">
      <alignment horizontal="center" vertical="center" wrapText="1"/>
    </xf>
    <xf numFmtId="0" fontId="23" fillId="0" borderId="16" xfId="0" applyFont="1" applyBorder="1" applyAlignment="1">
      <alignment horizontal="center" vertical="center"/>
    </xf>
    <xf numFmtId="1" fontId="3" fillId="0" borderId="0" xfId="16" applyNumberFormat="1" applyFont="1" applyAlignment="1">
      <alignment horizontal="center" vertical="center" wrapText="1"/>
    </xf>
    <xf numFmtId="1" fontId="6" fillId="0" borderId="0" xfId="16" applyNumberFormat="1" applyFont="1" applyAlignment="1">
      <alignment horizontal="center" vertical="center" wrapText="1"/>
    </xf>
    <xf numFmtId="3" fontId="8" fillId="0" borderId="6" xfId="16" applyNumberFormat="1" applyFont="1" applyBorder="1" applyAlignment="1">
      <alignment horizontal="center" vertical="center" wrapText="1"/>
    </xf>
    <xf numFmtId="3" fontId="8" fillId="0" borderId="9" xfId="16" applyNumberFormat="1" applyFont="1" applyBorder="1" applyAlignment="1">
      <alignment horizontal="center" vertical="center" wrapText="1"/>
    </xf>
    <xf numFmtId="3" fontId="8" fillId="0" borderId="15" xfId="16" applyNumberFormat="1" applyFont="1" applyBorder="1" applyAlignment="1">
      <alignment horizontal="center" vertical="center" wrapText="1"/>
    </xf>
    <xf numFmtId="3" fontId="8" fillId="0" borderId="17" xfId="16" applyNumberFormat="1" applyFont="1" applyBorder="1" applyAlignment="1">
      <alignment horizontal="center" vertical="center" wrapText="1"/>
    </xf>
    <xf numFmtId="1" fontId="6" fillId="0" borderId="16" xfId="16" applyNumberFormat="1" applyFont="1" applyBorder="1" applyAlignment="1">
      <alignment horizontal="center" vertical="center"/>
    </xf>
    <xf numFmtId="1" fontId="8" fillId="2" borderId="27" xfId="0" applyNumberFormat="1" applyFont="1" applyFill="1" applyBorder="1" applyAlignment="1">
      <alignment horizontal="center" vertical="center" wrapText="1"/>
    </xf>
    <xf numFmtId="1" fontId="8" fillId="2" borderId="20" xfId="0" applyNumberFormat="1" applyFont="1" applyFill="1" applyBorder="1" applyAlignment="1">
      <alignment horizontal="center" vertical="center" wrapText="1"/>
    </xf>
    <xf numFmtId="1" fontId="8" fillId="2" borderId="21" xfId="0" applyNumberFormat="1" applyFont="1" applyFill="1" applyBorder="1" applyAlignment="1">
      <alignment horizontal="center" vertical="center" wrapText="1"/>
    </xf>
    <xf numFmtId="1" fontId="8" fillId="2" borderId="28" xfId="0" applyNumberFormat="1" applyFont="1" applyFill="1" applyBorder="1" applyAlignment="1">
      <alignment horizontal="center" vertical="center" wrapText="1"/>
    </xf>
    <xf numFmtId="1" fontId="8" fillId="2" borderId="29" xfId="0" applyNumberFormat="1" applyFont="1" applyFill="1" applyBorder="1" applyAlignment="1">
      <alignment horizontal="center" vertical="center" wrapText="1"/>
    </xf>
    <xf numFmtId="1" fontId="8" fillId="2" borderId="30" xfId="0" applyNumberFormat="1" applyFont="1" applyFill="1" applyBorder="1" applyAlignment="1">
      <alignment horizontal="center" vertical="center" wrapText="1"/>
    </xf>
    <xf numFmtId="49" fontId="8" fillId="2" borderId="15" xfId="0" applyNumberFormat="1" applyFont="1" applyFill="1" applyBorder="1" applyAlignment="1">
      <alignment horizontal="center" vertical="center" wrapText="1"/>
    </xf>
    <xf numFmtId="49" fontId="8" fillId="2" borderId="22" xfId="0" applyNumberFormat="1" applyFont="1" applyFill="1" applyBorder="1" applyAlignment="1">
      <alignment horizontal="center" vertical="center" wrapText="1"/>
    </xf>
    <xf numFmtId="49" fontId="8" fillId="2" borderId="23"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24" xfId="0" applyNumberFormat="1" applyFont="1" applyFill="1" applyBorder="1" applyAlignment="1">
      <alignment horizontal="center" vertical="center" wrapText="1"/>
    </xf>
    <xf numFmtId="49" fontId="8" fillId="2" borderId="26" xfId="0" applyNumberFormat="1" applyFont="1" applyFill="1" applyBorder="1" applyAlignment="1">
      <alignment horizontal="center" vertical="center" wrapText="1"/>
    </xf>
    <xf numFmtId="0" fontId="32" fillId="0" borderId="5"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11" fillId="0" borderId="0" xfId="0" applyFont="1" applyAlignment="1">
      <alignment vertical="center" wrapText="1"/>
    </xf>
    <xf numFmtId="1" fontId="5" fillId="0" borderId="0" xfId="0" applyNumberFormat="1" applyFont="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right" wrapText="1"/>
    </xf>
    <xf numFmtId="0" fontId="7" fillId="0" borderId="1" xfId="0" applyFont="1" applyBorder="1" applyAlignment="1">
      <alignment horizontal="right" wrapText="1"/>
    </xf>
    <xf numFmtId="0" fontId="7" fillId="0" borderId="0" xfId="0" applyFont="1" applyAlignment="1">
      <alignment horizontal="right" wrapText="1"/>
    </xf>
    <xf numFmtId="0" fontId="12" fillId="0" borderId="0" xfId="0" applyFont="1" applyAlignment="1">
      <alignment wrapText="1"/>
    </xf>
    <xf numFmtId="0" fontId="8" fillId="2" borderId="2" xfId="0"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49" fontId="8" fillId="2" borderId="11" xfId="0" applyNumberFormat="1" applyFont="1" applyFill="1" applyBorder="1" applyAlignment="1">
      <alignment horizontal="center" vertical="center" wrapText="1"/>
    </xf>
    <xf numFmtId="49" fontId="8" fillId="2" borderId="12" xfId="0" applyNumberFormat="1" applyFont="1" applyFill="1" applyBorder="1" applyAlignment="1">
      <alignment horizontal="center" vertical="center" wrapText="1"/>
    </xf>
    <xf numFmtId="49" fontId="8" fillId="2" borderId="14" xfId="0" applyNumberFormat="1"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4" xfId="0" applyFont="1" applyFill="1" applyBorder="1" applyAlignment="1">
      <alignment horizontal="center" vertical="center" wrapText="1"/>
    </xf>
    <xf numFmtId="3" fontId="8" fillId="2" borderId="6" xfId="0" applyNumberFormat="1" applyFont="1" applyFill="1" applyBorder="1" applyAlignment="1">
      <alignment horizontal="center" vertical="center" wrapText="1"/>
    </xf>
    <xf numFmtId="3" fontId="8" fillId="2" borderId="8" xfId="0" applyNumberFormat="1" applyFont="1" applyFill="1" applyBorder="1" applyAlignment="1">
      <alignment horizontal="center" vertical="center" wrapText="1"/>
    </xf>
    <xf numFmtId="3" fontId="8" fillId="2" borderId="24" xfId="0" applyNumberFormat="1" applyFont="1" applyFill="1" applyBorder="1" applyAlignment="1">
      <alignment horizontal="center" vertical="center" wrapText="1"/>
    </xf>
    <xf numFmtId="1" fontId="8" fillId="2" borderId="25" xfId="0" applyNumberFormat="1" applyFont="1" applyFill="1" applyBorder="1" applyAlignment="1">
      <alignment horizontal="center" vertical="center" wrapText="1"/>
    </xf>
    <xf numFmtId="1" fontId="8" fillId="2" borderId="0" xfId="0" applyNumberFormat="1" applyFont="1" applyFill="1" applyAlignment="1">
      <alignment horizontal="center" vertical="center" wrapText="1"/>
    </xf>
    <xf numFmtId="1" fontId="8" fillId="2" borderId="5" xfId="0" applyNumberFormat="1" applyFont="1" applyFill="1" applyBorder="1" applyAlignment="1">
      <alignment horizontal="center" vertical="center" wrapText="1"/>
    </xf>
    <xf numFmtId="0" fontId="6" fillId="0" borderId="0" xfId="0" applyFont="1" applyAlignment="1">
      <alignment horizontal="right" wrapText="1"/>
    </xf>
    <xf numFmtId="0" fontId="8" fillId="2" borderId="5" xfId="0" applyFont="1" applyFill="1" applyBorder="1" applyAlignment="1">
      <alignment horizontal="center" vertical="center" wrapText="1"/>
    </xf>
    <xf numFmtId="1" fontId="8" fillId="2" borderId="32" xfId="0" applyNumberFormat="1" applyFont="1" applyFill="1" applyBorder="1" applyAlignment="1">
      <alignment horizontal="center" vertical="center" wrapText="1"/>
    </xf>
    <xf numFmtId="1" fontId="8" fillId="2" borderId="33" xfId="0" applyNumberFormat="1" applyFont="1" applyFill="1" applyBorder="1" applyAlignment="1">
      <alignment horizontal="center" vertical="center" wrapText="1"/>
    </xf>
    <xf numFmtId="1" fontId="8" fillId="2" borderId="34" xfId="0" applyNumberFormat="1" applyFont="1" applyFill="1" applyBorder="1" applyAlignment="1">
      <alignment horizontal="center" vertical="center" wrapText="1"/>
    </xf>
    <xf numFmtId="0" fontId="40" fillId="0" borderId="6" xfId="0" applyFont="1" applyBorder="1" applyAlignment="1">
      <alignment horizontal="center" vertical="center" wrapText="1"/>
    </xf>
    <xf numFmtId="0" fontId="40" fillId="0" borderId="9" xfId="0" applyFont="1" applyBorder="1" applyAlignment="1">
      <alignment horizontal="center" vertical="center" wrapText="1"/>
    </xf>
    <xf numFmtId="0" fontId="41" fillId="0" borderId="0" xfId="0" applyFont="1" applyAlignment="1">
      <alignment horizontal="center" vertical="center"/>
    </xf>
    <xf numFmtId="1" fontId="42" fillId="0" borderId="0" xfId="0" applyNumberFormat="1" applyFont="1" applyAlignment="1">
      <alignment horizontal="center" vertical="center"/>
    </xf>
    <xf numFmtId="0" fontId="42" fillId="0" borderId="0" xfId="0" applyFont="1" applyAlignment="1">
      <alignment horizontal="center" vertical="center"/>
    </xf>
    <xf numFmtId="0" fontId="13" fillId="0" borderId="5" xfId="0" applyFont="1" applyBorder="1" applyAlignment="1">
      <alignment horizontal="center" vertical="center" wrapText="1"/>
    </xf>
  </cellXfs>
  <cellStyles count="17">
    <cellStyle name="Comma 2" xfId="1" xr:uid="{00000000-0005-0000-0000-000000000000}"/>
    <cellStyle name="Comma 2 28" xfId="2" xr:uid="{00000000-0005-0000-0000-000001000000}"/>
    <cellStyle name="Comma 2 4" xfId="3" xr:uid="{00000000-0005-0000-0000-000002000000}"/>
    <cellStyle name="Excel Built-in Normal" xfId="4" xr:uid="{00000000-0005-0000-0000-000003000000}"/>
    <cellStyle name="Excel Built-in Normal 2" xfId="5" xr:uid="{00000000-0005-0000-0000-000004000000}"/>
    <cellStyle name="Hyperlink 2" xfId="6" xr:uid="{00000000-0005-0000-0000-000005000000}"/>
    <cellStyle name="Normal" xfId="0" builtinId="0"/>
    <cellStyle name="Normal - Style1" xfId="7" xr:uid="{00000000-0005-0000-0000-000007000000}"/>
    <cellStyle name="Normal 10 2 2" xfId="8" xr:uid="{00000000-0005-0000-0000-000008000000}"/>
    <cellStyle name="Normal 17" xfId="9" xr:uid="{00000000-0005-0000-0000-000009000000}"/>
    <cellStyle name="Normal 2" xfId="10" xr:uid="{00000000-0005-0000-0000-00000A000000}"/>
    <cellStyle name="Normal 2 3" xfId="11" xr:uid="{00000000-0005-0000-0000-00000B000000}"/>
    <cellStyle name="Normal 3 2 2 2" xfId="12" xr:uid="{00000000-0005-0000-0000-00000C000000}"/>
    <cellStyle name="Normal 5" xfId="13" xr:uid="{00000000-0005-0000-0000-00000D000000}"/>
    <cellStyle name="Normal 6" xfId="14" xr:uid="{00000000-0005-0000-0000-00000E000000}"/>
    <cellStyle name="Normal 70 3" xfId="15" xr:uid="{00000000-0005-0000-0000-00000F000000}"/>
    <cellStyle name="Normal_Bieu mau (CV )" xfId="16" xr:uid="{00000000-0005-0000-0000-00001000000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B33"/>
  <sheetViews>
    <sheetView workbookViewId="0">
      <selection activeCell="B6" sqref="B6"/>
    </sheetView>
  </sheetViews>
  <sheetFormatPr defaultColWidth="9" defaultRowHeight="15"/>
  <cols>
    <col min="1" max="1" width="8.5703125" style="52" customWidth="1"/>
    <col min="2" max="2" width="79.5703125" customWidth="1"/>
  </cols>
  <sheetData>
    <row r="1" spans="1:2" ht="27" customHeight="1">
      <c r="A1" s="224" t="s">
        <v>18</v>
      </c>
      <c r="B1" s="224"/>
    </row>
    <row r="2" spans="1:2" ht="18.75">
      <c r="A2" s="53">
        <v>1</v>
      </c>
      <c r="B2" s="54" t="s">
        <v>19</v>
      </c>
    </row>
    <row r="3" spans="1:2" ht="18.75">
      <c r="A3" s="53">
        <v>2</v>
      </c>
      <c r="B3" s="54" t="s">
        <v>20</v>
      </c>
    </row>
    <row r="4" spans="1:2" ht="18.75">
      <c r="A4" s="53">
        <v>4</v>
      </c>
      <c r="B4" s="54" t="s">
        <v>21</v>
      </c>
    </row>
    <row r="5" spans="1:2" ht="18.75">
      <c r="A5" s="53">
        <v>3</v>
      </c>
      <c r="B5" s="54" t="s">
        <v>22</v>
      </c>
    </row>
    <row r="6" spans="1:2" ht="18.75">
      <c r="A6" s="53">
        <v>5</v>
      </c>
      <c r="B6" s="54" t="s">
        <v>23</v>
      </c>
    </row>
    <row r="7" spans="1:2" ht="18.75">
      <c r="A7" s="53">
        <v>6</v>
      </c>
      <c r="B7" s="54" t="s">
        <v>24</v>
      </c>
    </row>
    <row r="8" spans="1:2" ht="18.75">
      <c r="A8" s="55" t="s">
        <v>25</v>
      </c>
      <c r="B8" s="56" t="s">
        <v>26</v>
      </c>
    </row>
    <row r="9" spans="1:2" ht="18.75">
      <c r="A9" s="55" t="s">
        <v>27</v>
      </c>
      <c r="B9" s="56" t="s">
        <v>28</v>
      </c>
    </row>
    <row r="10" spans="1:2" ht="18.75">
      <c r="A10" s="53">
        <v>7</v>
      </c>
      <c r="B10" s="54" t="s">
        <v>29</v>
      </c>
    </row>
    <row r="11" spans="1:2" ht="18.75">
      <c r="A11" s="53">
        <v>8</v>
      </c>
      <c r="B11" s="54" t="s">
        <v>30</v>
      </c>
    </row>
    <row r="12" spans="1:2" ht="18.75">
      <c r="A12" s="53">
        <v>9</v>
      </c>
      <c r="B12" s="54" t="s">
        <v>31</v>
      </c>
    </row>
    <row r="13" spans="1:2" ht="18.75">
      <c r="A13" s="55" t="s">
        <v>32</v>
      </c>
      <c r="B13" s="56" t="s">
        <v>9</v>
      </c>
    </row>
    <row r="14" spans="1:2" ht="18.75">
      <c r="A14" s="55" t="s">
        <v>33</v>
      </c>
      <c r="B14" s="56" t="s">
        <v>34</v>
      </c>
    </row>
    <row r="15" spans="1:2" ht="18.75">
      <c r="A15" s="53">
        <v>10</v>
      </c>
      <c r="B15" s="54" t="s">
        <v>35</v>
      </c>
    </row>
    <row r="16" spans="1:2" ht="18.75">
      <c r="A16" s="55" t="s">
        <v>36</v>
      </c>
      <c r="B16" s="56" t="s">
        <v>6</v>
      </c>
    </row>
    <row r="17" spans="1:2" ht="18.75">
      <c r="A17" s="55" t="s">
        <v>37</v>
      </c>
      <c r="B17" s="56" t="s">
        <v>38</v>
      </c>
    </row>
    <row r="18" spans="1:2" ht="18.75">
      <c r="A18" s="55" t="s">
        <v>39</v>
      </c>
      <c r="B18" s="56" t="s">
        <v>40</v>
      </c>
    </row>
    <row r="19" spans="1:2" ht="18.75">
      <c r="A19" s="55" t="s">
        <v>41</v>
      </c>
      <c r="B19" s="56" t="s">
        <v>42</v>
      </c>
    </row>
    <row r="20" spans="1:2" ht="18.75">
      <c r="A20" s="55" t="s">
        <v>43</v>
      </c>
      <c r="B20" s="56" t="s">
        <v>44</v>
      </c>
    </row>
    <row r="21" spans="1:2" ht="18.75">
      <c r="A21" s="55" t="s">
        <v>45</v>
      </c>
      <c r="B21" s="56" t="s">
        <v>15</v>
      </c>
    </row>
    <row r="22" spans="1:2" ht="18.75">
      <c r="A22" s="55" t="s">
        <v>46</v>
      </c>
      <c r="B22" s="56" t="s">
        <v>47</v>
      </c>
    </row>
    <row r="23" spans="1:2" ht="18.75">
      <c r="A23" s="55" t="s">
        <v>48</v>
      </c>
      <c r="B23" s="56" t="s">
        <v>49</v>
      </c>
    </row>
    <row r="24" spans="1:2" ht="18.75">
      <c r="A24" s="55" t="s">
        <v>50</v>
      </c>
      <c r="B24" s="56" t="s">
        <v>51</v>
      </c>
    </row>
    <row r="25" spans="1:2" ht="18.75">
      <c r="A25" s="55" t="s">
        <v>52</v>
      </c>
      <c r="B25" s="56" t="s">
        <v>53</v>
      </c>
    </row>
    <row r="26" spans="1:2" ht="18.75">
      <c r="A26" s="55" t="s">
        <v>54</v>
      </c>
      <c r="B26" s="56" t="s">
        <v>55</v>
      </c>
    </row>
    <row r="27" spans="1:2" ht="18.75">
      <c r="A27" s="55" t="s">
        <v>56</v>
      </c>
      <c r="B27" s="56" t="s">
        <v>57</v>
      </c>
    </row>
    <row r="28" spans="1:2" ht="37.5">
      <c r="A28" s="55" t="s">
        <v>58</v>
      </c>
      <c r="B28" s="56" t="s">
        <v>59</v>
      </c>
    </row>
    <row r="29" spans="1:2" ht="18.75">
      <c r="A29" s="55" t="s">
        <v>60</v>
      </c>
      <c r="B29" s="56" t="s">
        <v>61</v>
      </c>
    </row>
    <row r="30" spans="1:2" ht="131.25">
      <c r="A30" s="55" t="s">
        <v>62</v>
      </c>
      <c r="B30" s="56" t="s">
        <v>63</v>
      </c>
    </row>
    <row r="31" spans="1:2" ht="37.5">
      <c r="A31" s="53">
        <v>11</v>
      </c>
      <c r="B31" s="54" t="s">
        <v>64</v>
      </c>
    </row>
    <row r="32" spans="1:2" ht="18.75">
      <c r="A32" s="53">
        <v>12</v>
      </c>
      <c r="B32" s="54" t="s">
        <v>7</v>
      </c>
    </row>
    <row r="33" spans="1:2" ht="18.75">
      <c r="A33" s="53">
        <v>13</v>
      </c>
      <c r="B33" s="54" t="s">
        <v>65</v>
      </c>
    </row>
  </sheetData>
  <mergeCells count="1">
    <mergeCell ref="A1:B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4">
    <tabColor rgb="FF00B0F0"/>
  </sheetPr>
  <dimension ref="A1:P318"/>
  <sheetViews>
    <sheetView zoomScaleNormal="100" workbookViewId="0">
      <selection activeCell="D10" sqref="D10"/>
    </sheetView>
  </sheetViews>
  <sheetFormatPr defaultColWidth="9" defaultRowHeight="12.75"/>
  <cols>
    <col min="1" max="1" width="5.85546875" style="30" customWidth="1"/>
    <col min="2" max="2" width="37.85546875" style="34" customWidth="1"/>
    <col min="3" max="3" width="16.42578125" style="34" customWidth="1"/>
    <col min="4" max="8" width="12.140625" style="33" customWidth="1"/>
    <col min="9" max="9" width="13.5703125" style="33" customWidth="1"/>
    <col min="10" max="10" width="12.140625" style="35" hidden="1" customWidth="1"/>
    <col min="11" max="17" width="0" style="35" hidden="1" customWidth="1"/>
    <col min="18" max="256" width="9" style="35"/>
    <col min="257" max="257" width="5.85546875" style="35" customWidth="1"/>
    <col min="258" max="258" width="37.85546875" style="35" customWidth="1"/>
    <col min="259" max="259" width="16.42578125" style="35" customWidth="1"/>
    <col min="260" max="264" width="12.140625" style="35" customWidth="1"/>
    <col min="265" max="265" width="13.5703125" style="35" customWidth="1"/>
    <col min="266" max="266" width="12.140625" style="35" customWidth="1"/>
    <col min="267" max="512" width="9" style="35"/>
    <col min="513" max="513" width="5.85546875" style="35" customWidth="1"/>
    <col min="514" max="514" width="37.85546875" style="35" customWidth="1"/>
    <col min="515" max="515" width="16.42578125" style="35" customWidth="1"/>
    <col min="516" max="520" width="12.140625" style="35" customWidth="1"/>
    <col min="521" max="521" width="13.5703125" style="35" customWidth="1"/>
    <col min="522" max="522" width="12.140625" style="35" customWidth="1"/>
    <col min="523" max="768" width="9" style="35"/>
    <col min="769" max="769" width="5.85546875" style="35" customWidth="1"/>
    <col min="770" max="770" width="37.85546875" style="35" customWidth="1"/>
    <col min="771" max="771" width="16.42578125" style="35" customWidth="1"/>
    <col min="772" max="776" width="12.140625" style="35" customWidth="1"/>
    <col min="777" max="777" width="13.5703125" style="35" customWidth="1"/>
    <col min="778" max="778" width="12.140625" style="35" customWidth="1"/>
    <col min="779" max="1024" width="9" style="35"/>
    <col min="1025" max="1025" width="5.85546875" style="35" customWidth="1"/>
    <col min="1026" max="1026" width="37.85546875" style="35" customWidth="1"/>
    <col min="1027" max="1027" width="16.42578125" style="35" customWidth="1"/>
    <col min="1028" max="1032" width="12.140625" style="35" customWidth="1"/>
    <col min="1033" max="1033" width="13.5703125" style="35" customWidth="1"/>
    <col min="1034" max="1034" width="12.140625" style="35" customWidth="1"/>
    <col min="1035" max="1280" width="9" style="35"/>
    <col min="1281" max="1281" width="5.85546875" style="35" customWidth="1"/>
    <col min="1282" max="1282" width="37.85546875" style="35" customWidth="1"/>
    <col min="1283" max="1283" width="16.42578125" style="35" customWidth="1"/>
    <col min="1284" max="1288" width="12.140625" style="35" customWidth="1"/>
    <col min="1289" max="1289" width="13.5703125" style="35" customWidth="1"/>
    <col min="1290" max="1290" width="12.140625" style="35" customWidth="1"/>
    <col min="1291" max="1536" width="9" style="35"/>
    <col min="1537" max="1537" width="5.85546875" style="35" customWidth="1"/>
    <col min="1538" max="1538" width="37.85546875" style="35" customWidth="1"/>
    <col min="1539" max="1539" width="16.42578125" style="35" customWidth="1"/>
    <col min="1540" max="1544" width="12.140625" style="35" customWidth="1"/>
    <col min="1545" max="1545" width="13.5703125" style="35" customWidth="1"/>
    <col min="1546" max="1546" width="12.140625" style="35" customWidth="1"/>
    <col min="1547" max="1792" width="9" style="35"/>
    <col min="1793" max="1793" width="5.85546875" style="35" customWidth="1"/>
    <col min="1794" max="1794" width="37.85546875" style="35" customWidth="1"/>
    <col min="1795" max="1795" width="16.42578125" style="35" customWidth="1"/>
    <col min="1796" max="1800" width="12.140625" style="35" customWidth="1"/>
    <col min="1801" max="1801" width="13.5703125" style="35" customWidth="1"/>
    <col min="1802" max="1802" width="12.140625" style="35" customWidth="1"/>
    <col min="1803" max="2048" width="9" style="35"/>
    <col min="2049" max="2049" width="5.85546875" style="35" customWidth="1"/>
    <col min="2050" max="2050" width="37.85546875" style="35" customWidth="1"/>
    <col min="2051" max="2051" width="16.42578125" style="35" customWidth="1"/>
    <col min="2052" max="2056" width="12.140625" style="35" customWidth="1"/>
    <col min="2057" max="2057" width="13.5703125" style="35" customWidth="1"/>
    <col min="2058" max="2058" width="12.140625" style="35" customWidth="1"/>
    <col min="2059" max="2304" width="9" style="35"/>
    <col min="2305" max="2305" width="5.85546875" style="35" customWidth="1"/>
    <col min="2306" max="2306" width="37.85546875" style="35" customWidth="1"/>
    <col min="2307" max="2307" width="16.42578125" style="35" customWidth="1"/>
    <col min="2308" max="2312" width="12.140625" style="35" customWidth="1"/>
    <col min="2313" max="2313" width="13.5703125" style="35" customWidth="1"/>
    <col min="2314" max="2314" width="12.140625" style="35" customWidth="1"/>
    <col min="2315" max="2560" width="9" style="35"/>
    <col min="2561" max="2561" width="5.85546875" style="35" customWidth="1"/>
    <col min="2562" max="2562" width="37.85546875" style="35" customWidth="1"/>
    <col min="2563" max="2563" width="16.42578125" style="35" customWidth="1"/>
    <col min="2564" max="2568" width="12.140625" style="35" customWidth="1"/>
    <col min="2569" max="2569" width="13.5703125" style="35" customWidth="1"/>
    <col min="2570" max="2570" width="12.140625" style="35" customWidth="1"/>
    <col min="2571" max="2816" width="9" style="35"/>
    <col min="2817" max="2817" width="5.85546875" style="35" customWidth="1"/>
    <col min="2818" max="2818" width="37.85546875" style="35" customWidth="1"/>
    <col min="2819" max="2819" width="16.42578125" style="35" customWidth="1"/>
    <col min="2820" max="2824" width="12.140625" style="35" customWidth="1"/>
    <col min="2825" max="2825" width="13.5703125" style="35" customWidth="1"/>
    <col min="2826" max="2826" width="12.140625" style="35" customWidth="1"/>
    <col min="2827" max="3072" width="9" style="35"/>
    <col min="3073" max="3073" width="5.85546875" style="35" customWidth="1"/>
    <col min="3074" max="3074" width="37.85546875" style="35" customWidth="1"/>
    <col min="3075" max="3075" width="16.42578125" style="35" customWidth="1"/>
    <col min="3076" max="3080" width="12.140625" style="35" customWidth="1"/>
    <col min="3081" max="3081" width="13.5703125" style="35" customWidth="1"/>
    <col min="3082" max="3082" width="12.140625" style="35" customWidth="1"/>
    <col min="3083" max="3328" width="9" style="35"/>
    <col min="3329" max="3329" width="5.85546875" style="35" customWidth="1"/>
    <col min="3330" max="3330" width="37.85546875" style="35" customWidth="1"/>
    <col min="3331" max="3331" width="16.42578125" style="35" customWidth="1"/>
    <col min="3332" max="3336" width="12.140625" style="35" customWidth="1"/>
    <col min="3337" max="3337" width="13.5703125" style="35" customWidth="1"/>
    <col min="3338" max="3338" width="12.140625" style="35" customWidth="1"/>
    <col min="3339" max="3584" width="9" style="35"/>
    <col min="3585" max="3585" width="5.85546875" style="35" customWidth="1"/>
    <col min="3586" max="3586" width="37.85546875" style="35" customWidth="1"/>
    <col min="3587" max="3587" width="16.42578125" style="35" customWidth="1"/>
    <col min="3588" max="3592" width="12.140625" style="35" customWidth="1"/>
    <col min="3593" max="3593" width="13.5703125" style="35" customWidth="1"/>
    <col min="3594" max="3594" width="12.140625" style="35" customWidth="1"/>
    <col min="3595" max="3840" width="9" style="35"/>
    <col min="3841" max="3841" width="5.85546875" style="35" customWidth="1"/>
    <col min="3842" max="3842" width="37.85546875" style="35" customWidth="1"/>
    <col min="3843" max="3843" width="16.42578125" style="35" customWidth="1"/>
    <col min="3844" max="3848" width="12.140625" style="35" customWidth="1"/>
    <col min="3849" max="3849" width="13.5703125" style="35" customWidth="1"/>
    <col min="3850" max="3850" width="12.140625" style="35" customWidth="1"/>
    <col min="3851" max="4096" width="9" style="35"/>
    <col min="4097" max="4097" width="5.85546875" style="35" customWidth="1"/>
    <col min="4098" max="4098" width="37.85546875" style="35" customWidth="1"/>
    <col min="4099" max="4099" width="16.42578125" style="35" customWidth="1"/>
    <col min="4100" max="4104" width="12.140625" style="35" customWidth="1"/>
    <col min="4105" max="4105" width="13.5703125" style="35" customWidth="1"/>
    <col min="4106" max="4106" width="12.140625" style="35" customWidth="1"/>
    <col min="4107" max="4352" width="9" style="35"/>
    <col min="4353" max="4353" width="5.85546875" style="35" customWidth="1"/>
    <col min="4354" max="4354" width="37.85546875" style="35" customWidth="1"/>
    <col min="4355" max="4355" width="16.42578125" style="35" customWidth="1"/>
    <col min="4356" max="4360" width="12.140625" style="35" customWidth="1"/>
    <col min="4361" max="4361" width="13.5703125" style="35" customWidth="1"/>
    <col min="4362" max="4362" width="12.140625" style="35" customWidth="1"/>
    <col min="4363" max="4608" width="9" style="35"/>
    <col min="4609" max="4609" width="5.85546875" style="35" customWidth="1"/>
    <col min="4610" max="4610" width="37.85546875" style="35" customWidth="1"/>
    <col min="4611" max="4611" width="16.42578125" style="35" customWidth="1"/>
    <col min="4612" max="4616" width="12.140625" style="35" customWidth="1"/>
    <col min="4617" max="4617" width="13.5703125" style="35" customWidth="1"/>
    <col min="4618" max="4618" width="12.140625" style="35" customWidth="1"/>
    <col min="4619" max="4864" width="9" style="35"/>
    <col min="4865" max="4865" width="5.85546875" style="35" customWidth="1"/>
    <col min="4866" max="4866" width="37.85546875" style="35" customWidth="1"/>
    <col min="4867" max="4867" width="16.42578125" style="35" customWidth="1"/>
    <col min="4868" max="4872" width="12.140625" style="35" customWidth="1"/>
    <col min="4873" max="4873" width="13.5703125" style="35" customWidth="1"/>
    <col min="4874" max="4874" width="12.140625" style="35" customWidth="1"/>
    <col min="4875" max="5120" width="9" style="35"/>
    <col min="5121" max="5121" width="5.85546875" style="35" customWidth="1"/>
    <col min="5122" max="5122" width="37.85546875" style="35" customWidth="1"/>
    <col min="5123" max="5123" width="16.42578125" style="35" customWidth="1"/>
    <col min="5124" max="5128" width="12.140625" style="35" customWidth="1"/>
    <col min="5129" max="5129" width="13.5703125" style="35" customWidth="1"/>
    <col min="5130" max="5130" width="12.140625" style="35" customWidth="1"/>
    <col min="5131" max="5376" width="9" style="35"/>
    <col min="5377" max="5377" width="5.85546875" style="35" customWidth="1"/>
    <col min="5378" max="5378" width="37.85546875" style="35" customWidth="1"/>
    <col min="5379" max="5379" width="16.42578125" style="35" customWidth="1"/>
    <col min="5380" max="5384" width="12.140625" style="35" customWidth="1"/>
    <col min="5385" max="5385" width="13.5703125" style="35" customWidth="1"/>
    <col min="5386" max="5386" width="12.140625" style="35" customWidth="1"/>
    <col min="5387" max="5632" width="9" style="35"/>
    <col min="5633" max="5633" width="5.85546875" style="35" customWidth="1"/>
    <col min="5634" max="5634" width="37.85546875" style="35" customWidth="1"/>
    <col min="5635" max="5635" width="16.42578125" style="35" customWidth="1"/>
    <col min="5636" max="5640" width="12.140625" style="35" customWidth="1"/>
    <col min="5641" max="5641" width="13.5703125" style="35" customWidth="1"/>
    <col min="5642" max="5642" width="12.140625" style="35" customWidth="1"/>
    <col min="5643" max="5888" width="9" style="35"/>
    <col min="5889" max="5889" width="5.85546875" style="35" customWidth="1"/>
    <col min="5890" max="5890" width="37.85546875" style="35" customWidth="1"/>
    <col min="5891" max="5891" width="16.42578125" style="35" customWidth="1"/>
    <col min="5892" max="5896" width="12.140625" style="35" customWidth="1"/>
    <col min="5897" max="5897" width="13.5703125" style="35" customWidth="1"/>
    <col min="5898" max="5898" width="12.140625" style="35" customWidth="1"/>
    <col min="5899" max="6144" width="9" style="35"/>
    <col min="6145" max="6145" width="5.85546875" style="35" customWidth="1"/>
    <col min="6146" max="6146" width="37.85546875" style="35" customWidth="1"/>
    <col min="6147" max="6147" width="16.42578125" style="35" customWidth="1"/>
    <col min="6148" max="6152" width="12.140625" style="35" customWidth="1"/>
    <col min="6153" max="6153" width="13.5703125" style="35" customWidth="1"/>
    <col min="6154" max="6154" width="12.140625" style="35" customWidth="1"/>
    <col min="6155" max="6400" width="9" style="35"/>
    <col min="6401" max="6401" width="5.85546875" style="35" customWidth="1"/>
    <col min="6402" max="6402" width="37.85546875" style="35" customWidth="1"/>
    <col min="6403" max="6403" width="16.42578125" style="35" customWidth="1"/>
    <col min="6404" max="6408" width="12.140625" style="35" customWidth="1"/>
    <col min="6409" max="6409" width="13.5703125" style="35" customWidth="1"/>
    <col min="6410" max="6410" width="12.140625" style="35" customWidth="1"/>
    <col min="6411" max="6656" width="9" style="35"/>
    <col min="6657" max="6657" width="5.85546875" style="35" customWidth="1"/>
    <col min="6658" max="6658" width="37.85546875" style="35" customWidth="1"/>
    <col min="6659" max="6659" width="16.42578125" style="35" customWidth="1"/>
    <col min="6660" max="6664" width="12.140625" style="35" customWidth="1"/>
    <col min="6665" max="6665" width="13.5703125" style="35" customWidth="1"/>
    <col min="6666" max="6666" width="12.140625" style="35" customWidth="1"/>
    <col min="6667" max="6912" width="9" style="35"/>
    <col min="6913" max="6913" width="5.85546875" style="35" customWidth="1"/>
    <col min="6914" max="6914" width="37.85546875" style="35" customWidth="1"/>
    <col min="6915" max="6915" width="16.42578125" style="35" customWidth="1"/>
    <col min="6916" max="6920" width="12.140625" style="35" customWidth="1"/>
    <col min="6921" max="6921" width="13.5703125" style="35" customWidth="1"/>
    <col min="6922" max="6922" width="12.140625" style="35" customWidth="1"/>
    <col min="6923" max="7168" width="9" style="35"/>
    <col min="7169" max="7169" width="5.85546875" style="35" customWidth="1"/>
    <col min="7170" max="7170" width="37.85546875" style="35" customWidth="1"/>
    <col min="7171" max="7171" width="16.42578125" style="35" customWidth="1"/>
    <col min="7172" max="7176" width="12.140625" style="35" customWidth="1"/>
    <col min="7177" max="7177" width="13.5703125" style="35" customWidth="1"/>
    <col min="7178" max="7178" width="12.140625" style="35" customWidth="1"/>
    <col min="7179" max="7424" width="9" style="35"/>
    <col min="7425" max="7425" width="5.85546875" style="35" customWidth="1"/>
    <col min="7426" max="7426" width="37.85546875" style="35" customWidth="1"/>
    <col min="7427" max="7427" width="16.42578125" style="35" customWidth="1"/>
    <col min="7428" max="7432" width="12.140625" style="35" customWidth="1"/>
    <col min="7433" max="7433" width="13.5703125" style="35" customWidth="1"/>
    <col min="7434" max="7434" width="12.140625" style="35" customWidth="1"/>
    <col min="7435" max="7680" width="9" style="35"/>
    <col min="7681" max="7681" width="5.85546875" style="35" customWidth="1"/>
    <col min="7682" max="7682" width="37.85546875" style="35" customWidth="1"/>
    <col min="7683" max="7683" width="16.42578125" style="35" customWidth="1"/>
    <col min="7684" max="7688" width="12.140625" style="35" customWidth="1"/>
    <col min="7689" max="7689" width="13.5703125" style="35" customWidth="1"/>
    <col min="7690" max="7690" width="12.140625" style="35" customWidth="1"/>
    <col min="7691" max="7936" width="9" style="35"/>
    <col min="7937" max="7937" width="5.85546875" style="35" customWidth="1"/>
    <col min="7938" max="7938" width="37.85546875" style="35" customWidth="1"/>
    <col min="7939" max="7939" width="16.42578125" style="35" customWidth="1"/>
    <col min="7940" max="7944" width="12.140625" style="35" customWidth="1"/>
    <col min="7945" max="7945" width="13.5703125" style="35" customWidth="1"/>
    <col min="7946" max="7946" width="12.140625" style="35" customWidth="1"/>
    <col min="7947" max="8192" width="9" style="35"/>
    <col min="8193" max="8193" width="5.85546875" style="35" customWidth="1"/>
    <col min="8194" max="8194" width="37.85546875" style="35" customWidth="1"/>
    <col min="8195" max="8195" width="16.42578125" style="35" customWidth="1"/>
    <col min="8196" max="8200" width="12.140625" style="35" customWidth="1"/>
    <col min="8201" max="8201" width="13.5703125" style="35" customWidth="1"/>
    <col min="8202" max="8202" width="12.140625" style="35" customWidth="1"/>
    <col min="8203" max="8448" width="9" style="35"/>
    <col min="8449" max="8449" width="5.85546875" style="35" customWidth="1"/>
    <col min="8450" max="8450" width="37.85546875" style="35" customWidth="1"/>
    <col min="8451" max="8451" width="16.42578125" style="35" customWidth="1"/>
    <col min="8452" max="8456" width="12.140625" style="35" customWidth="1"/>
    <col min="8457" max="8457" width="13.5703125" style="35" customWidth="1"/>
    <col min="8458" max="8458" width="12.140625" style="35" customWidth="1"/>
    <col min="8459" max="8704" width="9" style="35"/>
    <col min="8705" max="8705" width="5.85546875" style="35" customWidth="1"/>
    <col min="8706" max="8706" width="37.85546875" style="35" customWidth="1"/>
    <col min="8707" max="8707" width="16.42578125" style="35" customWidth="1"/>
    <col min="8708" max="8712" width="12.140625" style="35" customWidth="1"/>
    <col min="8713" max="8713" width="13.5703125" style="35" customWidth="1"/>
    <col min="8714" max="8714" width="12.140625" style="35" customWidth="1"/>
    <col min="8715" max="8960" width="9" style="35"/>
    <col min="8961" max="8961" width="5.85546875" style="35" customWidth="1"/>
    <col min="8962" max="8962" width="37.85546875" style="35" customWidth="1"/>
    <col min="8963" max="8963" width="16.42578125" style="35" customWidth="1"/>
    <col min="8964" max="8968" width="12.140625" style="35" customWidth="1"/>
    <col min="8969" max="8969" width="13.5703125" style="35" customWidth="1"/>
    <col min="8970" max="8970" width="12.140625" style="35" customWidth="1"/>
    <col min="8971" max="9216" width="9" style="35"/>
    <col min="9217" max="9217" width="5.85546875" style="35" customWidth="1"/>
    <col min="9218" max="9218" width="37.85546875" style="35" customWidth="1"/>
    <col min="9219" max="9219" width="16.42578125" style="35" customWidth="1"/>
    <col min="9220" max="9224" width="12.140625" style="35" customWidth="1"/>
    <col min="9225" max="9225" width="13.5703125" style="35" customWidth="1"/>
    <col min="9226" max="9226" width="12.140625" style="35" customWidth="1"/>
    <col min="9227" max="9472" width="9" style="35"/>
    <col min="9473" max="9473" width="5.85546875" style="35" customWidth="1"/>
    <col min="9474" max="9474" width="37.85546875" style="35" customWidth="1"/>
    <col min="9475" max="9475" width="16.42578125" style="35" customWidth="1"/>
    <col min="9476" max="9480" width="12.140625" style="35" customWidth="1"/>
    <col min="9481" max="9481" width="13.5703125" style="35" customWidth="1"/>
    <col min="9482" max="9482" width="12.140625" style="35" customWidth="1"/>
    <col min="9483" max="9728" width="9" style="35"/>
    <col min="9729" max="9729" width="5.85546875" style="35" customWidth="1"/>
    <col min="9730" max="9730" width="37.85546875" style="35" customWidth="1"/>
    <col min="9731" max="9731" width="16.42578125" style="35" customWidth="1"/>
    <col min="9732" max="9736" width="12.140625" style="35" customWidth="1"/>
    <col min="9737" max="9737" width="13.5703125" style="35" customWidth="1"/>
    <col min="9738" max="9738" width="12.140625" style="35" customWidth="1"/>
    <col min="9739" max="9984" width="9" style="35"/>
    <col min="9985" max="9985" width="5.85546875" style="35" customWidth="1"/>
    <col min="9986" max="9986" width="37.85546875" style="35" customWidth="1"/>
    <col min="9987" max="9987" width="16.42578125" style="35" customWidth="1"/>
    <col min="9988" max="9992" width="12.140625" style="35" customWidth="1"/>
    <col min="9993" max="9993" width="13.5703125" style="35" customWidth="1"/>
    <col min="9994" max="9994" width="12.140625" style="35" customWidth="1"/>
    <col min="9995" max="10240" width="9" style="35"/>
    <col min="10241" max="10241" width="5.85546875" style="35" customWidth="1"/>
    <col min="10242" max="10242" width="37.85546875" style="35" customWidth="1"/>
    <col min="10243" max="10243" width="16.42578125" style="35" customWidth="1"/>
    <col min="10244" max="10248" width="12.140625" style="35" customWidth="1"/>
    <col min="10249" max="10249" width="13.5703125" style="35" customWidth="1"/>
    <col min="10250" max="10250" width="12.140625" style="35" customWidth="1"/>
    <col min="10251" max="10496" width="9" style="35"/>
    <col min="10497" max="10497" width="5.85546875" style="35" customWidth="1"/>
    <col min="10498" max="10498" width="37.85546875" style="35" customWidth="1"/>
    <col min="10499" max="10499" width="16.42578125" style="35" customWidth="1"/>
    <col min="10500" max="10504" width="12.140625" style="35" customWidth="1"/>
    <col min="10505" max="10505" width="13.5703125" style="35" customWidth="1"/>
    <col min="10506" max="10506" width="12.140625" style="35" customWidth="1"/>
    <col min="10507" max="10752" width="9" style="35"/>
    <col min="10753" max="10753" width="5.85546875" style="35" customWidth="1"/>
    <col min="10754" max="10754" width="37.85546875" style="35" customWidth="1"/>
    <col min="10755" max="10755" width="16.42578125" style="35" customWidth="1"/>
    <col min="10756" max="10760" width="12.140625" style="35" customWidth="1"/>
    <col min="10761" max="10761" width="13.5703125" style="35" customWidth="1"/>
    <col min="10762" max="10762" width="12.140625" style="35" customWidth="1"/>
    <col min="10763" max="11008" width="9" style="35"/>
    <col min="11009" max="11009" width="5.85546875" style="35" customWidth="1"/>
    <col min="11010" max="11010" width="37.85546875" style="35" customWidth="1"/>
    <col min="11011" max="11011" width="16.42578125" style="35" customWidth="1"/>
    <col min="11012" max="11016" width="12.140625" style="35" customWidth="1"/>
    <col min="11017" max="11017" width="13.5703125" style="35" customWidth="1"/>
    <col min="11018" max="11018" width="12.140625" style="35" customWidth="1"/>
    <col min="11019" max="11264" width="9" style="35"/>
    <col min="11265" max="11265" width="5.85546875" style="35" customWidth="1"/>
    <col min="11266" max="11266" width="37.85546875" style="35" customWidth="1"/>
    <col min="11267" max="11267" width="16.42578125" style="35" customWidth="1"/>
    <col min="11268" max="11272" width="12.140625" style="35" customWidth="1"/>
    <col min="11273" max="11273" width="13.5703125" style="35" customWidth="1"/>
    <col min="11274" max="11274" width="12.140625" style="35" customWidth="1"/>
    <col min="11275" max="11520" width="9" style="35"/>
    <col min="11521" max="11521" width="5.85546875" style="35" customWidth="1"/>
    <col min="11522" max="11522" width="37.85546875" style="35" customWidth="1"/>
    <col min="11523" max="11523" width="16.42578125" style="35" customWidth="1"/>
    <col min="11524" max="11528" width="12.140625" style="35" customWidth="1"/>
    <col min="11529" max="11529" width="13.5703125" style="35" customWidth="1"/>
    <col min="11530" max="11530" width="12.140625" style="35" customWidth="1"/>
    <col min="11531" max="11776" width="9" style="35"/>
    <col min="11777" max="11777" width="5.85546875" style="35" customWidth="1"/>
    <col min="11778" max="11778" width="37.85546875" style="35" customWidth="1"/>
    <col min="11779" max="11779" width="16.42578125" style="35" customWidth="1"/>
    <col min="11780" max="11784" width="12.140625" style="35" customWidth="1"/>
    <col min="11785" max="11785" width="13.5703125" style="35" customWidth="1"/>
    <col min="11786" max="11786" width="12.140625" style="35" customWidth="1"/>
    <col min="11787" max="12032" width="9" style="35"/>
    <col min="12033" max="12033" width="5.85546875" style="35" customWidth="1"/>
    <col min="12034" max="12034" width="37.85546875" style="35" customWidth="1"/>
    <col min="12035" max="12035" width="16.42578125" style="35" customWidth="1"/>
    <col min="12036" max="12040" width="12.140625" style="35" customWidth="1"/>
    <col min="12041" max="12041" width="13.5703125" style="35" customWidth="1"/>
    <col min="12042" max="12042" width="12.140625" style="35" customWidth="1"/>
    <col min="12043" max="12288" width="9" style="35"/>
    <col min="12289" max="12289" width="5.85546875" style="35" customWidth="1"/>
    <col min="12290" max="12290" width="37.85546875" style="35" customWidth="1"/>
    <col min="12291" max="12291" width="16.42578125" style="35" customWidth="1"/>
    <col min="12292" max="12296" width="12.140625" style="35" customWidth="1"/>
    <col min="12297" max="12297" width="13.5703125" style="35" customWidth="1"/>
    <col min="12298" max="12298" width="12.140625" style="35" customWidth="1"/>
    <col min="12299" max="12544" width="9" style="35"/>
    <col min="12545" max="12545" width="5.85546875" style="35" customWidth="1"/>
    <col min="12546" max="12546" width="37.85546875" style="35" customWidth="1"/>
    <col min="12547" max="12547" width="16.42578125" style="35" customWidth="1"/>
    <col min="12548" max="12552" width="12.140625" style="35" customWidth="1"/>
    <col min="12553" max="12553" width="13.5703125" style="35" customWidth="1"/>
    <col min="12554" max="12554" width="12.140625" style="35" customWidth="1"/>
    <col min="12555" max="12800" width="9" style="35"/>
    <col min="12801" max="12801" width="5.85546875" style="35" customWidth="1"/>
    <col min="12802" max="12802" width="37.85546875" style="35" customWidth="1"/>
    <col min="12803" max="12803" width="16.42578125" style="35" customWidth="1"/>
    <col min="12804" max="12808" width="12.140625" style="35" customWidth="1"/>
    <col min="12809" max="12809" width="13.5703125" style="35" customWidth="1"/>
    <col min="12810" max="12810" width="12.140625" style="35" customWidth="1"/>
    <col min="12811" max="13056" width="9" style="35"/>
    <col min="13057" max="13057" width="5.85546875" style="35" customWidth="1"/>
    <col min="13058" max="13058" width="37.85546875" style="35" customWidth="1"/>
    <col min="13059" max="13059" width="16.42578125" style="35" customWidth="1"/>
    <col min="13060" max="13064" width="12.140625" style="35" customWidth="1"/>
    <col min="13065" max="13065" width="13.5703125" style="35" customWidth="1"/>
    <col min="13066" max="13066" width="12.140625" style="35" customWidth="1"/>
    <col min="13067" max="13312" width="9" style="35"/>
    <col min="13313" max="13313" width="5.85546875" style="35" customWidth="1"/>
    <col min="13314" max="13314" width="37.85546875" style="35" customWidth="1"/>
    <col min="13315" max="13315" width="16.42578125" style="35" customWidth="1"/>
    <col min="13316" max="13320" width="12.140625" style="35" customWidth="1"/>
    <col min="13321" max="13321" width="13.5703125" style="35" customWidth="1"/>
    <col min="13322" max="13322" width="12.140625" style="35" customWidth="1"/>
    <col min="13323" max="13568" width="9" style="35"/>
    <col min="13569" max="13569" width="5.85546875" style="35" customWidth="1"/>
    <col min="13570" max="13570" width="37.85546875" style="35" customWidth="1"/>
    <col min="13571" max="13571" width="16.42578125" style="35" customWidth="1"/>
    <col min="13572" max="13576" width="12.140625" style="35" customWidth="1"/>
    <col min="13577" max="13577" width="13.5703125" style="35" customWidth="1"/>
    <col min="13578" max="13578" width="12.140625" style="35" customWidth="1"/>
    <col min="13579" max="13824" width="9" style="35"/>
    <col min="13825" max="13825" width="5.85546875" style="35" customWidth="1"/>
    <col min="13826" max="13826" width="37.85546875" style="35" customWidth="1"/>
    <col min="13827" max="13827" width="16.42578125" style="35" customWidth="1"/>
    <col min="13828" max="13832" width="12.140625" style="35" customWidth="1"/>
    <col min="13833" max="13833" width="13.5703125" style="35" customWidth="1"/>
    <col min="13834" max="13834" width="12.140625" style="35" customWidth="1"/>
    <col min="13835" max="14080" width="9" style="35"/>
    <col min="14081" max="14081" width="5.85546875" style="35" customWidth="1"/>
    <col min="14082" max="14082" width="37.85546875" style="35" customWidth="1"/>
    <col min="14083" max="14083" width="16.42578125" style="35" customWidth="1"/>
    <col min="14084" max="14088" width="12.140625" style="35" customWidth="1"/>
    <col min="14089" max="14089" width="13.5703125" style="35" customWidth="1"/>
    <col min="14090" max="14090" width="12.140625" style="35" customWidth="1"/>
    <col min="14091" max="14336" width="9" style="35"/>
    <col min="14337" max="14337" width="5.85546875" style="35" customWidth="1"/>
    <col min="14338" max="14338" width="37.85546875" style="35" customWidth="1"/>
    <col min="14339" max="14339" width="16.42578125" style="35" customWidth="1"/>
    <col min="14340" max="14344" width="12.140625" style="35" customWidth="1"/>
    <col min="14345" max="14345" width="13.5703125" style="35" customWidth="1"/>
    <col min="14346" max="14346" width="12.140625" style="35" customWidth="1"/>
    <col min="14347" max="14592" width="9" style="35"/>
    <col min="14593" max="14593" width="5.85546875" style="35" customWidth="1"/>
    <col min="14594" max="14594" width="37.85546875" style="35" customWidth="1"/>
    <col min="14595" max="14595" width="16.42578125" style="35" customWidth="1"/>
    <col min="14596" max="14600" width="12.140625" style="35" customWidth="1"/>
    <col min="14601" max="14601" width="13.5703125" style="35" customWidth="1"/>
    <col min="14602" max="14602" width="12.140625" style="35" customWidth="1"/>
    <col min="14603" max="14848" width="9" style="35"/>
    <col min="14849" max="14849" width="5.85546875" style="35" customWidth="1"/>
    <col min="14850" max="14850" width="37.85546875" style="35" customWidth="1"/>
    <col min="14851" max="14851" width="16.42578125" style="35" customWidth="1"/>
    <col min="14852" max="14856" width="12.140625" style="35" customWidth="1"/>
    <col min="14857" max="14857" width="13.5703125" style="35" customWidth="1"/>
    <col min="14858" max="14858" width="12.140625" style="35" customWidth="1"/>
    <col min="14859" max="15104" width="9" style="35"/>
    <col min="15105" max="15105" width="5.85546875" style="35" customWidth="1"/>
    <col min="15106" max="15106" width="37.85546875" style="35" customWidth="1"/>
    <col min="15107" max="15107" width="16.42578125" style="35" customWidth="1"/>
    <col min="15108" max="15112" width="12.140625" style="35" customWidth="1"/>
    <col min="15113" max="15113" width="13.5703125" style="35" customWidth="1"/>
    <col min="15114" max="15114" width="12.140625" style="35" customWidth="1"/>
    <col min="15115" max="15360" width="9" style="35"/>
    <col min="15361" max="15361" width="5.85546875" style="35" customWidth="1"/>
    <col min="15362" max="15362" width="37.85546875" style="35" customWidth="1"/>
    <col min="15363" max="15363" width="16.42578125" style="35" customWidth="1"/>
    <col min="15364" max="15368" width="12.140625" style="35" customWidth="1"/>
    <col min="15369" max="15369" width="13.5703125" style="35" customWidth="1"/>
    <col min="15370" max="15370" width="12.140625" style="35" customWidth="1"/>
    <col min="15371" max="15616" width="9" style="35"/>
    <col min="15617" max="15617" width="5.85546875" style="35" customWidth="1"/>
    <col min="15618" max="15618" width="37.85546875" style="35" customWidth="1"/>
    <col min="15619" max="15619" width="16.42578125" style="35" customWidth="1"/>
    <col min="15620" max="15624" width="12.140625" style="35" customWidth="1"/>
    <col min="15625" max="15625" width="13.5703125" style="35" customWidth="1"/>
    <col min="15626" max="15626" width="12.140625" style="35" customWidth="1"/>
    <col min="15627" max="15872" width="9" style="35"/>
    <col min="15873" max="15873" width="5.85546875" style="35" customWidth="1"/>
    <col min="15874" max="15874" width="37.85546875" style="35" customWidth="1"/>
    <col min="15875" max="15875" width="16.42578125" style="35" customWidth="1"/>
    <col min="15876" max="15880" width="12.140625" style="35" customWidth="1"/>
    <col min="15881" max="15881" width="13.5703125" style="35" customWidth="1"/>
    <col min="15882" max="15882" width="12.140625" style="35" customWidth="1"/>
    <col min="15883" max="16128" width="9" style="35"/>
    <col min="16129" max="16129" width="5.85546875" style="35" customWidth="1"/>
    <col min="16130" max="16130" width="37.85546875" style="35" customWidth="1"/>
    <col min="16131" max="16131" width="16.42578125" style="35" customWidth="1"/>
    <col min="16132" max="16136" width="12.140625" style="35" customWidth="1"/>
    <col min="16137" max="16137" width="13.5703125" style="35" customWidth="1"/>
    <col min="16138" max="16138" width="12.140625" style="35" customWidth="1"/>
    <col min="16139" max="16383" width="9" style="35"/>
    <col min="16384" max="16384" width="8.7109375" style="35" customWidth="1"/>
  </cols>
  <sheetData>
    <row r="1" spans="1:16" ht="16.5">
      <c r="A1" s="36"/>
      <c r="B1" s="37"/>
      <c r="C1" s="37"/>
      <c r="D1" s="38"/>
      <c r="E1" s="38"/>
      <c r="F1" s="38"/>
      <c r="G1" s="38"/>
      <c r="H1" s="38"/>
      <c r="I1" s="11" t="s">
        <v>210</v>
      </c>
    </row>
    <row r="2" spans="1:16" s="29" customFormat="1" ht="26.25">
      <c r="A2" s="225" t="s">
        <v>178</v>
      </c>
      <c r="B2" s="225"/>
      <c r="C2" s="225"/>
      <c r="D2" s="225"/>
      <c r="E2" s="225"/>
      <c r="F2" s="225"/>
      <c r="G2" s="225"/>
      <c r="H2" s="225"/>
      <c r="I2" s="225"/>
    </row>
    <row r="3" spans="1:16" s="29" customFormat="1" ht="17.45" customHeight="1">
      <c r="A3" s="226" t="s">
        <v>219</v>
      </c>
      <c r="B3" s="226"/>
      <c r="C3" s="226"/>
      <c r="D3" s="226"/>
      <c r="E3" s="226"/>
      <c r="F3" s="226"/>
      <c r="G3" s="226"/>
      <c r="H3" s="226"/>
      <c r="I3" s="226"/>
    </row>
    <row r="4" spans="1:16" s="29" customFormat="1" ht="16.899999999999999" customHeight="1">
      <c r="A4" s="39"/>
      <c r="B4" s="39"/>
      <c r="C4" s="39"/>
      <c r="D4" s="39"/>
      <c r="E4" s="39"/>
      <c r="F4" s="39"/>
      <c r="G4" s="39"/>
      <c r="H4" s="231" t="s">
        <v>216</v>
      </c>
      <c r="I4" s="231"/>
    </row>
    <row r="5" spans="1:16" s="30" customFormat="1" ht="50.1" customHeight="1">
      <c r="A5" s="227" t="s">
        <v>1</v>
      </c>
      <c r="B5" s="227" t="s">
        <v>71</v>
      </c>
      <c r="C5" s="227" t="s">
        <v>72</v>
      </c>
      <c r="D5" s="229" t="s">
        <v>73</v>
      </c>
      <c r="E5" s="229" t="s">
        <v>74</v>
      </c>
      <c r="F5" s="229" t="s">
        <v>75</v>
      </c>
      <c r="G5" s="229" t="s">
        <v>76</v>
      </c>
      <c r="H5" s="229" t="s">
        <v>77</v>
      </c>
      <c r="I5" s="227" t="s">
        <v>3</v>
      </c>
    </row>
    <row r="6" spans="1:16" s="30" customFormat="1" ht="21.6" customHeight="1">
      <c r="A6" s="228"/>
      <c r="B6" s="228"/>
      <c r="C6" s="228"/>
      <c r="D6" s="230"/>
      <c r="E6" s="230"/>
      <c r="F6" s="230"/>
      <c r="G6" s="230"/>
      <c r="H6" s="230"/>
      <c r="I6" s="228"/>
    </row>
    <row r="7" spans="1:16" s="31" customFormat="1" ht="16.5" customHeight="1">
      <c r="A7" s="40">
        <v>1</v>
      </c>
      <c r="B7" s="40">
        <v>2</v>
      </c>
      <c r="C7" s="57" t="s">
        <v>78</v>
      </c>
      <c r="D7" s="40">
        <v>4</v>
      </c>
      <c r="E7" s="40">
        <v>5</v>
      </c>
      <c r="F7" s="40">
        <v>6</v>
      </c>
      <c r="G7" s="40">
        <v>7</v>
      </c>
      <c r="H7" s="40">
        <v>8</v>
      </c>
      <c r="I7" s="40">
        <v>10</v>
      </c>
    </row>
    <row r="8" spans="1:16" s="32" customFormat="1" ht="26.25" customHeight="1">
      <c r="A8" s="41"/>
      <c r="B8" s="42" t="s">
        <v>79</v>
      </c>
      <c r="C8" s="43">
        <f>C9+C12+C14</f>
        <v>428413.25</v>
      </c>
      <c r="D8" s="43">
        <f t="shared" ref="D8" si="0">D9+D12+D14</f>
        <v>70295</v>
      </c>
      <c r="E8" s="43">
        <f>ROUND((E9+E12+E14),0)</f>
        <v>89530</v>
      </c>
      <c r="F8" s="43">
        <f t="shared" ref="F8:H8" si="1">ROUND((F9+F12+F14),0)</f>
        <v>89530</v>
      </c>
      <c r="G8" s="43">
        <f t="shared" si="1"/>
        <v>89530</v>
      </c>
      <c r="H8" s="43">
        <f t="shared" si="1"/>
        <v>89530</v>
      </c>
      <c r="I8" s="41"/>
      <c r="J8" s="32" t="s">
        <v>80</v>
      </c>
      <c r="K8" s="32" t="s">
        <v>81</v>
      </c>
    </row>
    <row r="9" spans="1:16" s="33" customFormat="1" ht="26.25" customHeight="1">
      <c r="A9" s="44" t="s">
        <v>11</v>
      </c>
      <c r="B9" s="45" t="s">
        <v>82</v>
      </c>
      <c r="C9" s="43">
        <f>C10+C11</f>
        <v>368413.25</v>
      </c>
      <c r="D9" s="43">
        <f t="shared" ref="D9" si="2">D10+D11</f>
        <v>58295</v>
      </c>
      <c r="E9" s="43">
        <f>ROUND((E10+E11),0)</f>
        <v>77530</v>
      </c>
      <c r="F9" s="43">
        <f t="shared" ref="F9:H9" si="3">ROUND((F10+F11),0)</f>
        <v>77530</v>
      </c>
      <c r="G9" s="43">
        <f t="shared" si="3"/>
        <v>77530</v>
      </c>
      <c r="H9" s="43">
        <f t="shared" si="3"/>
        <v>77530</v>
      </c>
      <c r="I9" s="43"/>
      <c r="J9" s="18">
        <f>J10+J11</f>
        <v>61998</v>
      </c>
      <c r="K9" s="18">
        <f>K10+K11</f>
        <v>-3703</v>
      </c>
      <c r="L9" s="35"/>
      <c r="M9" s="35"/>
      <c r="N9" s="35"/>
      <c r="O9" s="35"/>
      <c r="P9" s="35"/>
    </row>
    <row r="10" spans="1:16" s="33" customFormat="1" ht="26.25" customHeight="1">
      <c r="A10" s="46"/>
      <c r="B10" s="17" t="s">
        <v>83</v>
      </c>
      <c r="C10" s="43">
        <f>SUM(D10:H10)</f>
        <v>241108.25</v>
      </c>
      <c r="D10" s="18">
        <v>34801</v>
      </c>
      <c r="E10" s="18">
        <v>51577</v>
      </c>
      <c r="F10" s="18">
        <v>51576.75</v>
      </c>
      <c r="G10" s="18">
        <v>51576.75</v>
      </c>
      <c r="H10" s="18">
        <v>51576.75</v>
      </c>
      <c r="I10" s="43"/>
      <c r="J10" s="50">
        <v>37012</v>
      </c>
      <c r="K10" s="35">
        <f>D10-J10</f>
        <v>-2211</v>
      </c>
      <c r="L10" s="35">
        <f>D10*1.1</f>
        <v>38281.100000000006</v>
      </c>
      <c r="M10" s="35">
        <f t="shared" ref="M10:O10" si="4">E10*1.1</f>
        <v>56734.700000000004</v>
      </c>
      <c r="N10" s="35">
        <f t="shared" si="4"/>
        <v>56734.425000000003</v>
      </c>
      <c r="O10" s="35">
        <f t="shared" si="4"/>
        <v>56734.425000000003</v>
      </c>
      <c r="P10" s="35"/>
    </row>
    <row r="11" spans="1:16" s="33" customFormat="1" ht="26.25" customHeight="1">
      <c r="A11" s="46"/>
      <c r="B11" s="17" t="s">
        <v>10</v>
      </c>
      <c r="C11" s="43">
        <f>SUM(D11:H11)</f>
        <v>127305</v>
      </c>
      <c r="D11" s="18">
        <v>23494</v>
      </c>
      <c r="E11" s="18">
        <v>25952.75</v>
      </c>
      <c r="F11" s="18">
        <v>25952.75</v>
      </c>
      <c r="G11" s="18">
        <v>25952.75</v>
      </c>
      <c r="H11" s="18">
        <v>25952.75</v>
      </c>
      <c r="I11" s="43"/>
      <c r="J11" s="50">
        <v>24986</v>
      </c>
      <c r="K11" s="35">
        <f>D11-J11</f>
        <v>-1492</v>
      </c>
      <c r="L11" s="35"/>
      <c r="M11" s="35"/>
      <c r="N11" s="35"/>
      <c r="O11" s="35"/>
      <c r="P11" s="35"/>
    </row>
    <row r="12" spans="1:16" s="33" customFormat="1" ht="26.25" customHeight="1">
      <c r="A12" s="44" t="s">
        <v>14</v>
      </c>
      <c r="B12" s="45" t="s">
        <v>84</v>
      </c>
      <c r="C12" s="43">
        <f t="shared" ref="C12:H12" si="5">C13</f>
        <v>60000</v>
      </c>
      <c r="D12" s="43">
        <f t="shared" si="5"/>
        <v>12000</v>
      </c>
      <c r="E12" s="43">
        <f t="shared" si="5"/>
        <v>12000</v>
      </c>
      <c r="F12" s="43">
        <f t="shared" si="5"/>
        <v>12000</v>
      </c>
      <c r="G12" s="43">
        <f t="shared" si="5"/>
        <v>12000</v>
      </c>
      <c r="H12" s="43">
        <f t="shared" si="5"/>
        <v>12000</v>
      </c>
      <c r="I12" s="43"/>
      <c r="J12" s="35"/>
      <c r="K12" s="35"/>
      <c r="L12" s="35"/>
      <c r="M12" s="35"/>
      <c r="N12" s="35"/>
      <c r="O12" s="35"/>
      <c r="P12" s="35"/>
    </row>
    <row r="13" spans="1:16" s="33" customFormat="1" ht="30.75" customHeight="1">
      <c r="A13" s="46"/>
      <c r="B13" s="17" t="s">
        <v>85</v>
      </c>
      <c r="C13" s="18">
        <f>SUM(D13:H13)</f>
        <v>60000</v>
      </c>
      <c r="D13" s="18">
        <v>12000</v>
      </c>
      <c r="E13" s="18">
        <f>D13</f>
        <v>12000</v>
      </c>
      <c r="F13" s="18">
        <f>E13</f>
        <v>12000</v>
      </c>
      <c r="G13" s="18">
        <f>F13</f>
        <v>12000</v>
      </c>
      <c r="H13" s="18">
        <f>G13</f>
        <v>12000</v>
      </c>
      <c r="I13" s="184"/>
      <c r="J13" s="35"/>
      <c r="K13" s="35"/>
      <c r="L13" s="35"/>
      <c r="M13" s="35"/>
      <c r="N13" s="35"/>
      <c r="O13" s="35"/>
      <c r="P13" s="35"/>
    </row>
    <row r="14" spans="1:16" s="33" customFormat="1" ht="60" hidden="1" customHeight="1">
      <c r="A14" s="44" t="s">
        <v>16</v>
      </c>
      <c r="B14" s="45" t="s">
        <v>86</v>
      </c>
      <c r="C14" s="43">
        <f>SUM(D14:H14)</f>
        <v>0</v>
      </c>
      <c r="D14" s="43"/>
      <c r="E14" s="43"/>
      <c r="F14" s="43"/>
      <c r="G14" s="43"/>
      <c r="H14" s="43"/>
      <c r="I14" s="51"/>
      <c r="J14" s="35"/>
      <c r="K14" s="35"/>
      <c r="L14" s="35"/>
      <c r="M14" s="35"/>
      <c r="N14" s="35"/>
      <c r="O14" s="35"/>
      <c r="P14" s="35"/>
    </row>
    <row r="15" spans="1:16" s="33" customFormat="1" ht="15.75" hidden="1">
      <c r="A15" s="47"/>
      <c r="B15" s="48"/>
      <c r="C15" s="48"/>
      <c r="D15" s="49"/>
      <c r="E15" s="49"/>
      <c r="F15" s="49"/>
      <c r="G15" s="49"/>
      <c r="H15" s="49"/>
      <c r="J15" s="35"/>
      <c r="K15" s="35"/>
      <c r="L15" s="35"/>
      <c r="M15" s="35"/>
      <c r="N15" s="35"/>
      <c r="O15" s="35"/>
      <c r="P15" s="35"/>
    </row>
    <row r="16" spans="1:16" s="33" customFormat="1" ht="15.75" hidden="1">
      <c r="A16" s="47"/>
      <c r="B16" s="48"/>
      <c r="C16" s="95">
        <v>241108</v>
      </c>
      <c r="D16" s="96">
        <f>C16-D10</f>
        <v>206307</v>
      </c>
      <c r="E16" s="96">
        <v>51576.75</v>
      </c>
      <c r="F16" s="96">
        <f>D16/4</f>
        <v>51576.75</v>
      </c>
      <c r="G16" s="96">
        <v>51576.75</v>
      </c>
      <c r="H16" s="96">
        <v>51576.75</v>
      </c>
      <c r="I16" s="97">
        <f>SUM(E16:H16)</f>
        <v>206307</v>
      </c>
      <c r="J16" s="98">
        <f>C16/I16</f>
        <v>1.1686855026732006</v>
      </c>
      <c r="K16" s="35" t="e">
        <f>I16+#REF!</f>
        <v>#REF!</v>
      </c>
      <c r="L16" s="35"/>
      <c r="M16" s="35"/>
      <c r="N16" s="35"/>
      <c r="O16" s="35"/>
      <c r="P16" s="35"/>
    </row>
    <row r="17" spans="1:16" s="33" customFormat="1" ht="15.75" hidden="1">
      <c r="A17" s="47"/>
      <c r="B17" s="48"/>
      <c r="C17" s="95">
        <v>127305</v>
      </c>
      <c r="D17" s="96">
        <f>C17-D11</f>
        <v>103811</v>
      </c>
      <c r="E17" s="96">
        <v>25952.75</v>
      </c>
      <c r="F17" s="96">
        <f>D17/4</f>
        <v>25952.75</v>
      </c>
      <c r="G17" s="96">
        <v>25952.75</v>
      </c>
      <c r="H17" s="96">
        <v>25952.75</v>
      </c>
      <c r="I17" s="97">
        <f>SUM(E17:H17)</f>
        <v>103811</v>
      </c>
      <c r="J17" s="98">
        <f>C17/I17</f>
        <v>1.2263151303811735</v>
      </c>
      <c r="K17" s="35" t="e">
        <f>I17+#REF!</f>
        <v>#REF!</v>
      </c>
      <c r="L17" s="35"/>
      <c r="M17" s="35"/>
      <c r="N17" s="35"/>
      <c r="O17" s="35"/>
      <c r="P17" s="35"/>
    </row>
    <row r="18" spans="1:16" s="33" customFormat="1" ht="15.75">
      <c r="A18" s="47"/>
      <c r="B18" s="48"/>
      <c r="C18" s="48"/>
      <c r="D18" s="49"/>
      <c r="E18" s="49"/>
      <c r="F18" s="49"/>
      <c r="G18" s="49"/>
      <c r="H18" s="49"/>
      <c r="J18" s="35"/>
      <c r="K18" s="35"/>
      <c r="L18" s="35"/>
      <c r="M18" s="35"/>
      <c r="N18" s="35"/>
      <c r="O18" s="35"/>
      <c r="P18" s="35"/>
    </row>
    <row r="19" spans="1:16" s="33" customFormat="1" ht="15.75">
      <c r="A19" s="47"/>
      <c r="B19" s="48"/>
      <c r="C19" s="48"/>
      <c r="D19" s="49"/>
      <c r="E19" s="49"/>
      <c r="F19" s="49"/>
      <c r="G19" s="49"/>
      <c r="H19" s="49"/>
      <c r="J19" s="35"/>
      <c r="K19" s="35"/>
      <c r="L19" s="35"/>
      <c r="M19" s="35"/>
      <c r="N19" s="35"/>
      <c r="O19" s="35"/>
      <c r="P19" s="35"/>
    </row>
    <row r="20" spans="1:16" s="33" customFormat="1" ht="15.75">
      <c r="A20" s="47"/>
      <c r="B20" s="48"/>
      <c r="C20" s="48"/>
      <c r="D20" s="49"/>
      <c r="E20" s="49"/>
      <c r="F20" s="49"/>
      <c r="G20" s="49"/>
      <c r="H20" s="49"/>
      <c r="J20" s="35"/>
      <c r="K20" s="35"/>
      <c r="L20" s="35"/>
      <c r="M20" s="35"/>
      <c r="N20" s="35"/>
      <c r="O20" s="35"/>
      <c r="P20" s="35"/>
    </row>
    <row r="21" spans="1:16" s="33" customFormat="1" ht="15.75">
      <c r="A21" s="47"/>
      <c r="B21" s="48"/>
      <c r="C21" s="48"/>
      <c r="D21" s="49"/>
      <c r="E21" s="49"/>
      <c r="F21" s="49"/>
      <c r="G21" s="49"/>
      <c r="H21" s="49"/>
      <c r="J21" s="35"/>
      <c r="K21" s="35"/>
      <c r="L21" s="35"/>
      <c r="M21" s="35"/>
      <c r="N21" s="35"/>
      <c r="O21" s="35"/>
      <c r="P21" s="35"/>
    </row>
    <row r="22" spans="1:16" s="33" customFormat="1" ht="15.75">
      <c r="A22" s="47"/>
      <c r="B22" s="48"/>
      <c r="C22" s="48"/>
      <c r="D22" s="49"/>
      <c r="E22" s="49"/>
      <c r="F22" s="49"/>
      <c r="G22" s="49"/>
      <c r="H22" s="49"/>
      <c r="J22" s="35"/>
      <c r="K22" s="35"/>
      <c r="L22" s="35"/>
      <c r="M22" s="35"/>
      <c r="N22" s="35"/>
      <c r="O22" s="35"/>
      <c r="P22" s="35"/>
    </row>
    <row r="23" spans="1:16" s="33" customFormat="1" ht="15.75">
      <c r="A23" s="47"/>
      <c r="B23" s="48"/>
      <c r="C23" s="48"/>
      <c r="D23" s="49"/>
      <c r="E23" s="49"/>
      <c r="F23" s="49"/>
      <c r="G23" s="49"/>
      <c r="H23" s="49"/>
      <c r="J23" s="35"/>
      <c r="K23" s="35"/>
      <c r="L23" s="35"/>
      <c r="M23" s="35"/>
      <c r="N23" s="35"/>
      <c r="O23" s="35"/>
      <c r="P23" s="35"/>
    </row>
    <row r="24" spans="1:16" s="33" customFormat="1" ht="15.75">
      <c r="A24" s="47"/>
      <c r="B24" s="48"/>
      <c r="C24" s="48"/>
      <c r="D24" s="49"/>
      <c r="E24" s="49"/>
      <c r="F24" s="49"/>
      <c r="G24" s="49"/>
      <c r="H24" s="49"/>
      <c r="J24" s="35"/>
      <c r="K24" s="35"/>
      <c r="L24" s="35"/>
      <c r="M24" s="35"/>
      <c r="N24" s="35"/>
      <c r="O24" s="35"/>
      <c r="P24" s="35"/>
    </row>
    <row r="25" spans="1:16" s="33" customFormat="1" ht="15.75">
      <c r="A25" s="47"/>
      <c r="B25" s="48"/>
      <c r="C25" s="48"/>
      <c r="D25" s="49"/>
      <c r="E25" s="49"/>
      <c r="F25" s="49"/>
      <c r="G25" s="49"/>
      <c r="H25" s="49"/>
      <c r="J25" s="35"/>
      <c r="K25" s="35"/>
      <c r="L25" s="35"/>
      <c r="M25" s="35"/>
      <c r="N25" s="35"/>
      <c r="O25" s="35"/>
      <c r="P25" s="35"/>
    </row>
    <row r="26" spans="1:16" s="33" customFormat="1" ht="15.75">
      <c r="A26" s="47"/>
      <c r="B26" s="48"/>
      <c r="C26" s="48"/>
      <c r="D26" s="49"/>
      <c r="E26" s="49"/>
      <c r="F26" s="49"/>
      <c r="G26" s="49"/>
      <c r="H26" s="49"/>
      <c r="J26" s="35"/>
      <c r="K26" s="35"/>
      <c r="L26" s="35"/>
      <c r="M26" s="35"/>
      <c r="N26" s="35"/>
      <c r="O26" s="35"/>
      <c r="P26" s="35"/>
    </row>
    <row r="27" spans="1:16" s="33" customFormat="1" ht="15.75">
      <c r="A27" s="47"/>
      <c r="B27" s="48"/>
      <c r="C27" s="48"/>
      <c r="D27" s="49"/>
      <c r="E27" s="49"/>
      <c r="F27" s="49"/>
      <c r="G27" s="49"/>
      <c r="H27" s="49"/>
      <c r="J27" s="35"/>
      <c r="K27" s="35"/>
      <c r="L27" s="35"/>
      <c r="M27" s="35"/>
      <c r="N27" s="35"/>
      <c r="O27" s="35"/>
      <c r="P27" s="35"/>
    </row>
    <row r="28" spans="1:16" s="33" customFormat="1" ht="15.75">
      <c r="A28" s="47"/>
      <c r="B28" s="48"/>
      <c r="C28" s="48"/>
      <c r="D28" s="49"/>
      <c r="E28" s="49"/>
      <c r="F28" s="49"/>
      <c r="G28" s="49"/>
      <c r="H28" s="49"/>
      <c r="J28" s="35"/>
      <c r="K28" s="35"/>
      <c r="L28" s="35"/>
      <c r="M28" s="35"/>
      <c r="N28" s="35"/>
      <c r="O28" s="35"/>
      <c r="P28" s="35"/>
    </row>
    <row r="29" spans="1:16" s="33" customFormat="1" ht="15.75">
      <c r="A29" s="47"/>
      <c r="B29" s="48"/>
      <c r="C29" s="48"/>
      <c r="D29" s="49"/>
      <c r="E29" s="49"/>
      <c r="F29" s="49"/>
      <c r="G29" s="49"/>
      <c r="H29" s="49"/>
      <c r="J29" s="35"/>
      <c r="K29" s="35"/>
      <c r="L29" s="35"/>
      <c r="M29" s="35"/>
      <c r="N29" s="35"/>
      <c r="O29" s="35"/>
      <c r="P29" s="35"/>
    </row>
    <row r="30" spans="1:16" s="33" customFormat="1" ht="15.75">
      <c r="A30" s="47"/>
      <c r="B30" s="48"/>
      <c r="C30" s="48"/>
      <c r="D30" s="49"/>
      <c r="E30" s="49"/>
      <c r="F30" s="49"/>
      <c r="G30" s="49"/>
      <c r="H30" s="49"/>
      <c r="J30" s="35"/>
      <c r="K30" s="35"/>
      <c r="L30" s="35"/>
      <c r="M30" s="35"/>
      <c r="N30" s="35"/>
      <c r="O30" s="35"/>
      <c r="P30" s="35"/>
    </row>
    <row r="31" spans="1:16" s="33" customFormat="1" ht="15.75">
      <c r="A31" s="47"/>
      <c r="B31" s="48"/>
      <c r="C31" s="48"/>
      <c r="D31" s="49"/>
      <c r="E31" s="49"/>
      <c r="F31" s="49"/>
      <c r="G31" s="49"/>
      <c r="H31" s="49"/>
      <c r="J31" s="35"/>
      <c r="K31" s="35"/>
      <c r="L31" s="35"/>
      <c r="M31" s="35"/>
      <c r="N31" s="35"/>
      <c r="O31" s="35"/>
      <c r="P31" s="35"/>
    </row>
    <row r="32" spans="1:16" s="33" customFormat="1" ht="15.75">
      <c r="A32" s="47"/>
      <c r="B32" s="48"/>
      <c r="C32" s="48"/>
      <c r="D32" s="49"/>
      <c r="E32" s="49"/>
      <c r="F32" s="49"/>
      <c r="G32" s="49"/>
      <c r="H32" s="49"/>
      <c r="J32" s="35"/>
      <c r="K32" s="35"/>
      <c r="L32" s="35"/>
      <c r="M32" s="35"/>
      <c r="N32" s="35"/>
      <c r="O32" s="35"/>
      <c r="P32" s="35"/>
    </row>
    <row r="33" spans="1:16" s="33" customFormat="1" ht="15.75">
      <c r="A33" s="47"/>
      <c r="B33" s="48"/>
      <c r="C33" s="48"/>
      <c r="D33" s="49"/>
      <c r="E33" s="49"/>
      <c r="F33" s="49"/>
      <c r="G33" s="49"/>
      <c r="H33" s="49"/>
      <c r="J33" s="35"/>
      <c r="K33" s="35"/>
      <c r="L33" s="35"/>
      <c r="M33" s="35"/>
      <c r="N33" s="35"/>
      <c r="O33" s="35"/>
      <c r="P33" s="35"/>
    </row>
    <row r="34" spans="1:16" s="33" customFormat="1" ht="15.75">
      <c r="A34" s="47"/>
      <c r="B34" s="48"/>
      <c r="C34" s="48"/>
      <c r="D34" s="49"/>
      <c r="E34" s="49"/>
      <c r="F34" s="49"/>
      <c r="G34" s="49"/>
      <c r="H34" s="49"/>
      <c r="J34" s="35"/>
      <c r="K34" s="35"/>
      <c r="L34" s="35"/>
      <c r="M34" s="35"/>
      <c r="N34" s="35"/>
      <c r="O34" s="35"/>
      <c r="P34" s="35"/>
    </row>
    <row r="35" spans="1:16" s="33" customFormat="1" ht="15.75">
      <c r="A35" s="47"/>
      <c r="B35" s="48"/>
      <c r="C35" s="48"/>
      <c r="D35" s="49"/>
      <c r="E35" s="49"/>
      <c r="F35" s="49"/>
      <c r="G35" s="49"/>
      <c r="H35" s="49"/>
      <c r="J35" s="35"/>
      <c r="K35" s="35"/>
      <c r="L35" s="35"/>
      <c r="M35" s="35"/>
      <c r="N35" s="35"/>
      <c r="O35" s="35"/>
      <c r="P35" s="35"/>
    </row>
    <row r="36" spans="1:16" s="33" customFormat="1" ht="15.75">
      <c r="A36" s="47"/>
      <c r="B36" s="48"/>
      <c r="C36" s="48"/>
      <c r="D36" s="49"/>
      <c r="E36" s="49"/>
      <c r="F36" s="49"/>
      <c r="G36" s="49"/>
      <c r="H36" s="49"/>
      <c r="J36" s="35"/>
      <c r="K36" s="35"/>
      <c r="L36" s="35"/>
      <c r="M36" s="35"/>
      <c r="N36" s="35"/>
      <c r="O36" s="35"/>
      <c r="P36" s="35"/>
    </row>
    <row r="37" spans="1:16" s="33" customFormat="1" ht="15.75">
      <c r="A37" s="47"/>
      <c r="B37" s="48"/>
      <c r="C37" s="48"/>
      <c r="D37" s="49"/>
      <c r="E37" s="49"/>
      <c r="F37" s="49"/>
      <c r="G37" s="49"/>
      <c r="H37" s="49"/>
      <c r="J37" s="35"/>
      <c r="K37" s="35"/>
      <c r="L37" s="35"/>
      <c r="M37" s="35"/>
      <c r="N37" s="35"/>
      <c r="O37" s="35"/>
      <c r="P37" s="35"/>
    </row>
    <row r="38" spans="1:16" s="33" customFormat="1" ht="15.75">
      <c r="A38" s="47"/>
      <c r="B38" s="48"/>
      <c r="C38" s="48"/>
      <c r="D38" s="49"/>
      <c r="E38" s="49"/>
      <c r="F38" s="49"/>
      <c r="G38" s="49"/>
      <c r="H38" s="49"/>
      <c r="J38" s="35"/>
      <c r="K38" s="35"/>
      <c r="L38" s="35"/>
      <c r="M38" s="35"/>
      <c r="N38" s="35"/>
      <c r="O38" s="35"/>
      <c r="P38" s="35"/>
    </row>
    <row r="39" spans="1:16" s="33" customFormat="1" ht="15.75">
      <c r="A39" s="47"/>
      <c r="B39" s="48"/>
      <c r="C39" s="48"/>
      <c r="D39" s="49"/>
      <c r="E39" s="49"/>
      <c r="F39" s="49"/>
      <c r="G39" s="49"/>
      <c r="H39" s="49"/>
      <c r="J39" s="35"/>
      <c r="K39" s="35"/>
      <c r="L39" s="35"/>
      <c r="M39" s="35"/>
      <c r="N39" s="35"/>
      <c r="O39" s="35"/>
      <c r="P39" s="35"/>
    </row>
    <row r="40" spans="1:16" s="33" customFormat="1" ht="15.75">
      <c r="A40" s="47"/>
      <c r="B40" s="48"/>
      <c r="C40" s="48"/>
      <c r="D40" s="49"/>
      <c r="E40" s="49"/>
      <c r="F40" s="49"/>
      <c r="G40" s="49"/>
      <c r="H40" s="49"/>
      <c r="J40" s="35"/>
      <c r="K40" s="35"/>
      <c r="L40" s="35"/>
      <c r="M40" s="35"/>
      <c r="N40" s="35"/>
      <c r="O40" s="35"/>
      <c r="P40" s="35"/>
    </row>
    <row r="41" spans="1:16" s="33" customFormat="1" ht="15.75">
      <c r="A41" s="47"/>
      <c r="B41" s="48"/>
      <c r="C41" s="48"/>
      <c r="D41" s="49"/>
      <c r="E41" s="49"/>
      <c r="F41" s="49"/>
      <c r="G41" s="49"/>
      <c r="H41" s="49"/>
      <c r="J41" s="35"/>
      <c r="K41" s="35"/>
      <c r="L41" s="35"/>
      <c r="M41" s="35"/>
      <c r="N41" s="35"/>
      <c r="O41" s="35"/>
      <c r="P41" s="35"/>
    </row>
    <row r="42" spans="1:16" s="33" customFormat="1" ht="15.75">
      <c r="A42" s="47"/>
      <c r="B42" s="48"/>
      <c r="C42" s="48"/>
      <c r="D42" s="49"/>
      <c r="E42" s="49"/>
      <c r="F42" s="49"/>
      <c r="G42" s="49"/>
      <c r="H42" s="49"/>
      <c r="J42" s="35"/>
      <c r="K42" s="35"/>
      <c r="L42" s="35"/>
      <c r="M42" s="35"/>
      <c r="N42" s="35"/>
      <c r="O42" s="35"/>
      <c r="P42" s="35"/>
    </row>
    <row r="43" spans="1:16" s="33" customFormat="1" ht="15.75">
      <c r="A43" s="47"/>
      <c r="B43" s="48"/>
      <c r="C43" s="48"/>
      <c r="D43" s="49"/>
      <c r="E43" s="49"/>
      <c r="F43" s="49"/>
      <c r="G43" s="49"/>
      <c r="H43" s="49"/>
      <c r="J43" s="35"/>
      <c r="K43" s="35"/>
      <c r="L43" s="35"/>
      <c r="M43" s="35"/>
      <c r="N43" s="35"/>
      <c r="O43" s="35"/>
      <c r="P43" s="35"/>
    </row>
    <row r="44" spans="1:16" s="33" customFormat="1" ht="15.75">
      <c r="A44" s="47"/>
      <c r="B44" s="48"/>
      <c r="C44" s="48"/>
      <c r="D44" s="49"/>
      <c r="E44" s="49"/>
      <c r="F44" s="49"/>
      <c r="G44" s="49"/>
      <c r="H44" s="49"/>
      <c r="J44" s="35"/>
      <c r="K44" s="35"/>
      <c r="L44" s="35"/>
      <c r="M44" s="35"/>
      <c r="N44" s="35"/>
      <c r="O44" s="35"/>
      <c r="P44" s="35"/>
    </row>
    <row r="45" spans="1:16" s="33" customFormat="1" ht="15.75">
      <c r="A45" s="47"/>
      <c r="B45" s="48"/>
      <c r="C45" s="48"/>
      <c r="D45" s="49"/>
      <c r="E45" s="49"/>
      <c r="F45" s="49"/>
      <c r="G45" s="49"/>
      <c r="H45" s="49"/>
      <c r="J45" s="35"/>
      <c r="K45" s="35"/>
      <c r="L45" s="35"/>
      <c r="M45" s="35"/>
      <c r="N45" s="35"/>
      <c r="O45" s="35"/>
      <c r="P45" s="35"/>
    </row>
    <row r="46" spans="1:16" s="33" customFormat="1" ht="15.75">
      <c r="A46" s="47"/>
      <c r="B46" s="48"/>
      <c r="C46" s="48"/>
      <c r="D46" s="49"/>
      <c r="E46" s="49"/>
      <c r="F46" s="49"/>
      <c r="G46" s="49"/>
      <c r="H46" s="49"/>
      <c r="J46" s="35"/>
      <c r="K46" s="35"/>
      <c r="L46" s="35"/>
      <c r="M46" s="35"/>
      <c r="N46" s="35"/>
      <c r="O46" s="35"/>
      <c r="P46" s="35"/>
    </row>
    <row r="47" spans="1:16" s="33" customFormat="1" ht="15.75">
      <c r="A47" s="47"/>
      <c r="B47" s="48"/>
      <c r="C47" s="48"/>
      <c r="D47" s="49"/>
      <c r="E47" s="49"/>
      <c r="F47" s="49"/>
      <c r="G47" s="49"/>
      <c r="H47" s="49"/>
      <c r="J47" s="35"/>
      <c r="K47" s="35"/>
      <c r="L47" s="35"/>
      <c r="M47" s="35"/>
      <c r="N47" s="35"/>
      <c r="O47" s="35"/>
      <c r="P47" s="35"/>
    </row>
    <row r="48" spans="1:16" s="33" customFormat="1" ht="15.75">
      <c r="A48" s="47"/>
      <c r="B48" s="48"/>
      <c r="C48" s="48"/>
      <c r="D48" s="49"/>
      <c r="E48" s="49"/>
      <c r="F48" s="49"/>
      <c r="G48" s="49"/>
      <c r="H48" s="49"/>
      <c r="J48" s="35"/>
      <c r="K48" s="35"/>
      <c r="L48" s="35"/>
      <c r="M48" s="35"/>
      <c r="N48" s="35"/>
      <c r="O48" s="35"/>
      <c r="P48" s="35"/>
    </row>
    <row r="49" spans="1:16" s="33" customFormat="1" ht="15.75">
      <c r="A49" s="47"/>
      <c r="B49" s="48"/>
      <c r="C49" s="48"/>
      <c r="D49" s="49"/>
      <c r="E49" s="49"/>
      <c r="F49" s="49"/>
      <c r="G49" s="49"/>
      <c r="H49" s="49"/>
      <c r="J49" s="35"/>
      <c r="K49" s="35"/>
      <c r="L49" s="35"/>
      <c r="M49" s="35"/>
      <c r="N49" s="35"/>
      <c r="O49" s="35"/>
      <c r="P49" s="35"/>
    </row>
    <row r="50" spans="1:16" s="33" customFormat="1" ht="15.75">
      <c r="A50" s="47"/>
      <c r="B50" s="48"/>
      <c r="C50" s="48"/>
      <c r="D50" s="49"/>
      <c r="E50" s="49"/>
      <c r="F50" s="49"/>
      <c r="G50" s="49"/>
      <c r="H50" s="49"/>
      <c r="J50" s="35"/>
      <c r="K50" s="35"/>
      <c r="L50" s="35"/>
      <c r="M50" s="35"/>
      <c r="N50" s="35"/>
      <c r="O50" s="35"/>
      <c r="P50" s="35"/>
    </row>
    <row r="51" spans="1:16" s="33" customFormat="1" ht="15.75">
      <c r="A51" s="47"/>
      <c r="B51" s="48"/>
      <c r="C51" s="48"/>
      <c r="D51" s="49"/>
      <c r="E51" s="49"/>
      <c r="F51" s="49"/>
      <c r="G51" s="49"/>
      <c r="H51" s="49"/>
      <c r="J51" s="35"/>
      <c r="K51" s="35"/>
      <c r="L51" s="35"/>
      <c r="M51" s="35"/>
      <c r="N51" s="35"/>
      <c r="O51" s="35"/>
      <c r="P51" s="35"/>
    </row>
    <row r="52" spans="1:16" s="33" customFormat="1" ht="15.75">
      <c r="A52" s="47"/>
      <c r="B52" s="48"/>
      <c r="C52" s="48"/>
      <c r="D52" s="49"/>
      <c r="E52" s="49"/>
      <c r="F52" s="49"/>
      <c r="G52" s="49"/>
      <c r="H52" s="49"/>
      <c r="J52" s="35"/>
      <c r="K52" s="35"/>
      <c r="L52" s="35"/>
      <c r="M52" s="35"/>
      <c r="N52" s="35"/>
      <c r="O52" s="35"/>
      <c r="P52" s="35"/>
    </row>
    <row r="53" spans="1:16" s="33" customFormat="1" ht="15.75">
      <c r="A53" s="47"/>
      <c r="B53" s="48"/>
      <c r="C53" s="48"/>
      <c r="D53" s="49"/>
      <c r="E53" s="49"/>
      <c r="F53" s="49"/>
      <c r="G53" s="49"/>
      <c r="H53" s="49"/>
      <c r="J53" s="35"/>
      <c r="K53" s="35"/>
      <c r="L53" s="35"/>
      <c r="M53" s="35"/>
      <c r="N53" s="35"/>
      <c r="O53" s="35"/>
      <c r="P53" s="35"/>
    </row>
    <row r="54" spans="1:16" s="33" customFormat="1" ht="15.75">
      <c r="A54" s="47"/>
      <c r="B54" s="48"/>
      <c r="C54" s="48"/>
      <c r="D54" s="49"/>
      <c r="E54" s="49"/>
      <c r="F54" s="49"/>
      <c r="G54" s="49"/>
      <c r="H54" s="49"/>
      <c r="J54" s="35"/>
      <c r="K54" s="35"/>
      <c r="L54" s="35"/>
      <c r="M54" s="35"/>
      <c r="N54" s="35"/>
      <c r="O54" s="35"/>
      <c r="P54" s="35"/>
    </row>
    <row r="55" spans="1:16" s="33" customFormat="1" ht="15.75">
      <c r="A55" s="47"/>
      <c r="B55" s="48"/>
      <c r="C55" s="48"/>
      <c r="D55" s="49"/>
      <c r="E55" s="49"/>
      <c r="F55" s="49"/>
      <c r="G55" s="49"/>
      <c r="H55" s="49"/>
      <c r="J55" s="35"/>
      <c r="K55" s="35"/>
      <c r="L55" s="35"/>
      <c r="M55" s="35"/>
      <c r="N55" s="35"/>
      <c r="O55" s="35"/>
      <c r="P55" s="35"/>
    </row>
    <row r="56" spans="1:16" s="33" customFormat="1" ht="15.75">
      <c r="A56" s="47"/>
      <c r="B56" s="48"/>
      <c r="C56" s="48"/>
      <c r="D56" s="49"/>
      <c r="E56" s="49"/>
      <c r="F56" s="49"/>
      <c r="G56" s="49"/>
      <c r="H56" s="49"/>
      <c r="J56" s="35"/>
      <c r="K56" s="35"/>
      <c r="L56" s="35"/>
      <c r="M56" s="35"/>
      <c r="N56" s="35"/>
      <c r="O56" s="35"/>
      <c r="P56" s="35"/>
    </row>
    <row r="57" spans="1:16" s="33" customFormat="1" ht="15.75">
      <c r="A57" s="47"/>
      <c r="B57" s="48"/>
      <c r="C57" s="48"/>
      <c r="D57" s="49"/>
      <c r="E57" s="49"/>
      <c r="F57" s="49"/>
      <c r="G57" s="49"/>
      <c r="H57" s="49"/>
      <c r="J57" s="35"/>
      <c r="K57" s="35"/>
      <c r="L57" s="35"/>
      <c r="M57" s="35"/>
      <c r="N57" s="35"/>
      <c r="O57" s="35"/>
      <c r="P57" s="35"/>
    </row>
    <row r="58" spans="1:16" s="33" customFormat="1" ht="15.75">
      <c r="A58" s="47"/>
      <c r="B58" s="48"/>
      <c r="C58" s="48"/>
      <c r="D58" s="49"/>
      <c r="E58" s="49"/>
      <c r="F58" s="49"/>
      <c r="G58" s="49"/>
      <c r="H58" s="49"/>
      <c r="J58" s="35"/>
      <c r="K58" s="35"/>
      <c r="L58" s="35"/>
      <c r="M58" s="35"/>
      <c r="N58" s="35"/>
      <c r="O58" s="35"/>
      <c r="P58" s="35"/>
    </row>
    <row r="59" spans="1:16" s="33" customFormat="1" ht="15.75">
      <c r="A59" s="47"/>
      <c r="B59" s="48"/>
      <c r="C59" s="48"/>
      <c r="D59" s="49"/>
      <c r="E59" s="49"/>
      <c r="F59" s="49"/>
      <c r="G59" s="49"/>
      <c r="H59" s="49"/>
      <c r="J59" s="35"/>
      <c r="K59" s="35"/>
      <c r="L59" s="35"/>
      <c r="M59" s="35"/>
      <c r="N59" s="35"/>
      <c r="O59" s="35"/>
      <c r="P59" s="35"/>
    </row>
    <row r="60" spans="1:16" s="33" customFormat="1" ht="15.75">
      <c r="A60" s="47"/>
      <c r="B60" s="48"/>
      <c r="C60" s="48"/>
      <c r="D60" s="49"/>
      <c r="E60" s="49"/>
      <c r="F60" s="49"/>
      <c r="G60" s="49"/>
      <c r="H60" s="49"/>
      <c r="J60" s="35"/>
      <c r="K60" s="35"/>
      <c r="L60" s="35"/>
      <c r="M60" s="35"/>
      <c r="N60" s="35"/>
      <c r="O60" s="35"/>
      <c r="P60" s="35"/>
    </row>
    <row r="61" spans="1:16" s="33" customFormat="1" ht="15.75">
      <c r="A61" s="47"/>
      <c r="B61" s="48"/>
      <c r="C61" s="48"/>
      <c r="D61" s="49"/>
      <c r="E61" s="49"/>
      <c r="F61" s="49"/>
      <c r="G61" s="49"/>
      <c r="H61" s="49"/>
      <c r="J61" s="35"/>
      <c r="K61" s="35"/>
      <c r="L61" s="35"/>
      <c r="M61" s="35"/>
      <c r="N61" s="35"/>
      <c r="O61" s="35"/>
      <c r="P61" s="35"/>
    </row>
    <row r="62" spans="1:16" s="33" customFormat="1" ht="15.75">
      <c r="A62" s="47"/>
      <c r="B62" s="48"/>
      <c r="C62" s="48"/>
      <c r="D62" s="49"/>
      <c r="E62" s="49"/>
      <c r="F62" s="49"/>
      <c r="G62" s="49"/>
      <c r="H62" s="49"/>
      <c r="J62" s="35"/>
      <c r="K62" s="35"/>
      <c r="L62" s="35"/>
      <c r="M62" s="35"/>
      <c r="N62" s="35"/>
      <c r="O62" s="35"/>
      <c r="P62" s="35"/>
    </row>
    <row r="63" spans="1:16" s="33" customFormat="1" ht="15.75">
      <c r="A63" s="47"/>
      <c r="B63" s="48"/>
      <c r="C63" s="48"/>
      <c r="D63" s="49"/>
      <c r="E63" s="49"/>
      <c r="F63" s="49"/>
      <c r="G63" s="49"/>
      <c r="H63" s="49"/>
      <c r="J63" s="35"/>
      <c r="K63" s="35"/>
      <c r="L63" s="35"/>
      <c r="M63" s="35"/>
      <c r="N63" s="35"/>
      <c r="O63" s="35"/>
      <c r="P63" s="35"/>
    </row>
    <row r="64" spans="1:16" s="33" customFormat="1" ht="15.75">
      <c r="A64" s="47"/>
      <c r="B64" s="48"/>
      <c r="C64" s="48"/>
      <c r="D64" s="49"/>
      <c r="E64" s="49"/>
      <c r="F64" s="49"/>
      <c r="G64" s="49"/>
      <c r="H64" s="49"/>
      <c r="J64" s="35"/>
      <c r="K64" s="35"/>
      <c r="L64" s="35"/>
      <c r="M64" s="35"/>
      <c r="N64" s="35"/>
      <c r="O64" s="35"/>
      <c r="P64" s="35"/>
    </row>
    <row r="65" spans="1:16" s="33" customFormat="1" ht="15.75">
      <c r="A65" s="47"/>
      <c r="B65" s="48"/>
      <c r="C65" s="48"/>
      <c r="D65" s="49"/>
      <c r="E65" s="49"/>
      <c r="F65" s="49"/>
      <c r="G65" s="49"/>
      <c r="H65" s="49"/>
      <c r="J65" s="35"/>
      <c r="K65" s="35"/>
      <c r="L65" s="35"/>
      <c r="M65" s="35"/>
      <c r="N65" s="35"/>
      <c r="O65" s="35"/>
      <c r="P65" s="35"/>
    </row>
    <row r="66" spans="1:16" s="33" customFormat="1" ht="15.75">
      <c r="A66" s="47"/>
      <c r="B66" s="48"/>
      <c r="C66" s="48"/>
      <c r="D66" s="49"/>
      <c r="E66" s="49"/>
      <c r="F66" s="49"/>
      <c r="G66" s="49"/>
      <c r="H66" s="49"/>
      <c r="J66" s="35"/>
      <c r="K66" s="35"/>
      <c r="L66" s="35"/>
      <c r="M66" s="35"/>
      <c r="N66" s="35"/>
      <c r="O66" s="35"/>
      <c r="P66" s="35"/>
    </row>
    <row r="67" spans="1:16" s="33" customFormat="1" ht="15.75">
      <c r="A67" s="47"/>
      <c r="B67" s="48"/>
      <c r="C67" s="48"/>
      <c r="D67" s="49"/>
      <c r="E67" s="49"/>
      <c r="F67" s="49"/>
      <c r="G67" s="49"/>
      <c r="H67" s="49"/>
      <c r="J67" s="35"/>
      <c r="K67" s="35"/>
      <c r="L67" s="35"/>
      <c r="M67" s="35"/>
      <c r="N67" s="35"/>
      <c r="O67" s="35"/>
      <c r="P67" s="35"/>
    </row>
    <row r="68" spans="1:16" s="33" customFormat="1" ht="15.75">
      <c r="A68" s="47"/>
      <c r="B68" s="48"/>
      <c r="C68" s="48"/>
      <c r="D68" s="49"/>
      <c r="E68" s="49"/>
      <c r="F68" s="49"/>
      <c r="G68" s="49"/>
      <c r="H68" s="49"/>
      <c r="J68" s="35"/>
      <c r="K68" s="35"/>
      <c r="L68" s="35"/>
      <c r="M68" s="35"/>
      <c r="N68" s="35"/>
      <c r="O68" s="35"/>
      <c r="P68" s="35"/>
    </row>
    <row r="69" spans="1:16" s="33" customFormat="1" ht="15.75">
      <c r="A69" s="47"/>
      <c r="B69" s="48"/>
      <c r="C69" s="48"/>
      <c r="D69" s="49"/>
      <c r="E69" s="49"/>
      <c r="F69" s="49"/>
      <c r="G69" s="49"/>
      <c r="H69" s="49"/>
      <c r="J69" s="35"/>
      <c r="K69" s="35"/>
      <c r="L69" s="35"/>
      <c r="M69" s="35"/>
      <c r="N69" s="35"/>
      <c r="O69" s="35"/>
      <c r="P69" s="35"/>
    </row>
    <row r="70" spans="1:16" s="33" customFormat="1" ht="15.75">
      <c r="A70" s="47"/>
      <c r="B70" s="48"/>
      <c r="C70" s="48"/>
      <c r="D70" s="49"/>
      <c r="E70" s="49"/>
      <c r="F70" s="49"/>
      <c r="G70" s="49"/>
      <c r="H70" s="49"/>
      <c r="J70" s="35"/>
      <c r="K70" s="35"/>
      <c r="L70" s="35"/>
      <c r="M70" s="35"/>
      <c r="N70" s="35"/>
      <c r="O70" s="35"/>
      <c r="P70" s="35"/>
    </row>
    <row r="71" spans="1:16" s="33" customFormat="1" ht="15.75">
      <c r="A71" s="47"/>
      <c r="B71" s="48"/>
      <c r="C71" s="48"/>
      <c r="D71" s="49"/>
      <c r="E71" s="49"/>
      <c r="F71" s="49"/>
      <c r="G71" s="49"/>
      <c r="H71" s="49"/>
      <c r="J71" s="35"/>
      <c r="K71" s="35"/>
      <c r="L71" s="35"/>
      <c r="M71" s="35"/>
      <c r="N71" s="35"/>
      <c r="O71" s="35"/>
      <c r="P71" s="35"/>
    </row>
    <row r="72" spans="1:16" s="33" customFormat="1" ht="15.75">
      <c r="A72" s="47"/>
      <c r="B72" s="48"/>
      <c r="C72" s="48"/>
      <c r="D72" s="49"/>
      <c r="E72" s="49"/>
      <c r="F72" s="49"/>
      <c r="G72" s="49"/>
      <c r="H72" s="49"/>
      <c r="J72" s="35"/>
      <c r="K72" s="35"/>
      <c r="L72" s="35"/>
      <c r="M72" s="35"/>
      <c r="N72" s="35"/>
      <c r="O72" s="35"/>
      <c r="P72" s="35"/>
    </row>
    <row r="73" spans="1:16" s="33" customFormat="1" ht="15.75">
      <c r="A73" s="47"/>
      <c r="B73" s="48"/>
      <c r="C73" s="48"/>
      <c r="D73" s="49"/>
      <c r="E73" s="49"/>
      <c r="F73" s="49"/>
      <c r="G73" s="49"/>
      <c r="H73" s="49"/>
      <c r="J73" s="35"/>
      <c r="K73" s="35"/>
      <c r="L73" s="35"/>
      <c r="M73" s="35"/>
      <c r="N73" s="35"/>
      <c r="O73" s="35"/>
      <c r="P73" s="35"/>
    </row>
    <row r="74" spans="1:16" s="33" customFormat="1" ht="15.75">
      <c r="A74" s="47"/>
      <c r="B74" s="48"/>
      <c r="C74" s="48"/>
      <c r="D74" s="49"/>
      <c r="E74" s="49"/>
      <c r="F74" s="49"/>
      <c r="G74" s="49"/>
      <c r="H74" s="49"/>
      <c r="J74" s="35"/>
      <c r="K74" s="35"/>
      <c r="L74" s="35"/>
      <c r="M74" s="35"/>
      <c r="N74" s="35"/>
      <c r="O74" s="35"/>
      <c r="P74" s="35"/>
    </row>
    <row r="75" spans="1:16" s="33" customFormat="1" ht="15.75">
      <c r="A75" s="47"/>
      <c r="B75" s="48"/>
      <c r="C75" s="48"/>
      <c r="D75" s="49"/>
      <c r="E75" s="49"/>
      <c r="F75" s="49"/>
      <c r="G75" s="49"/>
      <c r="H75" s="49"/>
      <c r="J75" s="35"/>
      <c r="K75" s="35"/>
      <c r="L75" s="35"/>
      <c r="M75" s="35"/>
      <c r="N75" s="35"/>
      <c r="O75" s="35"/>
      <c r="P75" s="35"/>
    </row>
    <row r="76" spans="1:16" s="33" customFormat="1" ht="15.75">
      <c r="A76" s="47"/>
      <c r="B76" s="48"/>
      <c r="C76" s="48"/>
      <c r="D76" s="49"/>
      <c r="E76" s="49"/>
      <c r="F76" s="49"/>
      <c r="G76" s="49"/>
      <c r="H76" s="49"/>
      <c r="J76" s="35"/>
      <c r="K76" s="35"/>
      <c r="L76" s="35"/>
      <c r="M76" s="35"/>
      <c r="N76" s="35"/>
      <c r="O76" s="35"/>
      <c r="P76" s="35"/>
    </row>
    <row r="77" spans="1:16" s="33" customFormat="1" ht="15.75">
      <c r="A77" s="47"/>
      <c r="B77" s="48"/>
      <c r="C77" s="48"/>
      <c r="D77" s="49"/>
      <c r="E77" s="49"/>
      <c r="F77" s="49"/>
      <c r="G77" s="49"/>
      <c r="H77" s="49"/>
      <c r="J77" s="35"/>
      <c r="K77" s="35"/>
      <c r="L77" s="35"/>
      <c r="M77" s="35"/>
      <c r="N77" s="35"/>
      <c r="O77" s="35"/>
      <c r="P77" s="35"/>
    </row>
    <row r="78" spans="1:16" s="33" customFormat="1" ht="15.75">
      <c r="A78" s="47"/>
      <c r="B78" s="48"/>
      <c r="C78" s="48"/>
      <c r="D78" s="49"/>
      <c r="E78" s="49"/>
      <c r="F78" s="49"/>
      <c r="G78" s="49"/>
      <c r="H78" s="49"/>
      <c r="J78" s="35"/>
      <c r="K78" s="35"/>
      <c r="L78" s="35"/>
      <c r="M78" s="35"/>
      <c r="N78" s="35"/>
      <c r="O78" s="35"/>
      <c r="P78" s="35"/>
    </row>
    <row r="79" spans="1:16" s="33" customFormat="1" ht="15.75">
      <c r="A79" s="47"/>
      <c r="B79" s="48"/>
      <c r="C79" s="48"/>
      <c r="D79" s="49"/>
      <c r="E79" s="49"/>
      <c r="F79" s="49"/>
      <c r="G79" s="49"/>
      <c r="H79" s="49"/>
      <c r="J79" s="35"/>
      <c r="K79" s="35"/>
      <c r="L79" s="35"/>
      <c r="M79" s="35"/>
      <c r="N79" s="35"/>
      <c r="O79" s="35"/>
      <c r="P79" s="35"/>
    </row>
    <row r="80" spans="1:16" s="33" customFormat="1" ht="15.75">
      <c r="A80" s="47"/>
      <c r="B80" s="48"/>
      <c r="C80" s="48"/>
      <c r="D80" s="49"/>
      <c r="E80" s="49"/>
      <c r="F80" s="49"/>
      <c r="G80" s="49"/>
      <c r="H80" s="49"/>
      <c r="J80" s="35"/>
      <c r="K80" s="35"/>
      <c r="L80" s="35"/>
      <c r="M80" s="35"/>
      <c r="N80" s="35"/>
      <c r="O80" s="35"/>
      <c r="P80" s="35"/>
    </row>
    <row r="81" spans="1:16" s="33" customFormat="1" ht="15.75">
      <c r="A81" s="47"/>
      <c r="B81" s="48"/>
      <c r="C81" s="48"/>
      <c r="D81" s="49"/>
      <c r="E81" s="49"/>
      <c r="F81" s="49"/>
      <c r="G81" s="49"/>
      <c r="H81" s="49"/>
      <c r="J81" s="35"/>
      <c r="K81" s="35"/>
      <c r="L81" s="35"/>
      <c r="M81" s="35"/>
      <c r="N81" s="35"/>
      <c r="O81" s="35"/>
      <c r="P81" s="35"/>
    </row>
    <row r="82" spans="1:16" s="33" customFormat="1" ht="15.75">
      <c r="A82" s="47"/>
      <c r="B82" s="48"/>
      <c r="C82" s="48"/>
      <c r="D82" s="49"/>
      <c r="E82" s="49"/>
      <c r="F82" s="49"/>
      <c r="G82" s="49"/>
      <c r="H82" s="49"/>
      <c r="J82" s="35"/>
      <c r="K82" s="35"/>
      <c r="L82" s="35"/>
      <c r="M82" s="35"/>
      <c r="N82" s="35"/>
      <c r="O82" s="35"/>
      <c r="P82" s="35"/>
    </row>
    <row r="83" spans="1:16" s="33" customFormat="1" ht="15.75">
      <c r="A83" s="47"/>
      <c r="B83" s="48"/>
      <c r="C83" s="48"/>
      <c r="D83" s="49"/>
      <c r="E83" s="49"/>
      <c r="F83" s="49"/>
      <c r="G83" s="49"/>
      <c r="H83" s="49"/>
      <c r="J83" s="35"/>
      <c r="K83" s="35"/>
      <c r="L83" s="35"/>
      <c r="M83" s="35"/>
      <c r="N83" s="35"/>
      <c r="O83" s="35"/>
      <c r="P83" s="35"/>
    </row>
    <row r="84" spans="1:16" s="33" customFormat="1" ht="15.75">
      <c r="A84" s="47"/>
      <c r="B84" s="48"/>
      <c r="C84" s="48"/>
      <c r="D84" s="49"/>
      <c r="E84" s="49"/>
      <c r="F84" s="49"/>
      <c r="G84" s="49"/>
      <c r="H84" s="49"/>
      <c r="J84" s="35"/>
      <c r="K84" s="35"/>
      <c r="L84" s="35"/>
      <c r="M84" s="35"/>
      <c r="N84" s="35"/>
      <c r="O84" s="35"/>
      <c r="P84" s="35"/>
    </row>
    <row r="85" spans="1:16" s="33" customFormat="1" ht="15.75">
      <c r="A85" s="47"/>
      <c r="B85" s="48"/>
      <c r="C85" s="48"/>
      <c r="D85" s="49"/>
      <c r="E85" s="49"/>
      <c r="F85" s="49"/>
      <c r="G85" s="49"/>
      <c r="H85" s="49"/>
      <c r="J85" s="35"/>
      <c r="K85" s="35"/>
      <c r="L85" s="35"/>
      <c r="M85" s="35"/>
      <c r="N85" s="35"/>
      <c r="O85" s="35"/>
      <c r="P85" s="35"/>
    </row>
    <row r="86" spans="1:16" s="33" customFormat="1" ht="15.75">
      <c r="A86" s="47"/>
      <c r="B86" s="48"/>
      <c r="C86" s="48"/>
      <c r="D86" s="49"/>
      <c r="E86" s="49"/>
      <c r="F86" s="49"/>
      <c r="G86" s="49"/>
      <c r="H86" s="49"/>
      <c r="J86" s="35"/>
      <c r="K86" s="35"/>
      <c r="L86" s="35"/>
      <c r="M86" s="35"/>
      <c r="N86" s="35"/>
      <c r="O86" s="35"/>
      <c r="P86" s="35"/>
    </row>
    <row r="87" spans="1:16" s="33" customFormat="1" ht="15.75">
      <c r="A87" s="47"/>
      <c r="B87" s="48"/>
      <c r="C87" s="48"/>
      <c r="D87" s="49"/>
      <c r="E87" s="49"/>
      <c r="F87" s="49"/>
      <c r="G87" s="49"/>
      <c r="H87" s="49"/>
      <c r="J87" s="35"/>
      <c r="K87" s="35"/>
      <c r="L87" s="35"/>
      <c r="M87" s="35"/>
      <c r="N87" s="35"/>
      <c r="O87" s="35"/>
      <c r="P87" s="35"/>
    </row>
    <row r="88" spans="1:16" s="33" customFormat="1" ht="15.75">
      <c r="A88" s="47"/>
      <c r="B88" s="48"/>
      <c r="C88" s="48"/>
      <c r="D88" s="49"/>
      <c r="E88" s="49"/>
      <c r="F88" s="49"/>
      <c r="G88" s="49"/>
      <c r="H88" s="49"/>
      <c r="J88" s="35"/>
      <c r="K88" s="35"/>
      <c r="L88" s="35"/>
      <c r="M88" s="35"/>
      <c r="N88" s="35"/>
      <c r="O88" s="35"/>
      <c r="P88" s="35"/>
    </row>
    <row r="89" spans="1:16" s="33" customFormat="1" ht="15.75">
      <c r="A89" s="47"/>
      <c r="B89" s="48"/>
      <c r="C89" s="48"/>
      <c r="D89" s="49"/>
      <c r="E89" s="49"/>
      <c r="F89" s="49"/>
      <c r="G89" s="49"/>
      <c r="H89" s="49"/>
      <c r="J89" s="35"/>
      <c r="K89" s="35"/>
      <c r="L89" s="35"/>
      <c r="M89" s="35"/>
      <c r="N89" s="35"/>
      <c r="O89" s="35"/>
      <c r="P89" s="35"/>
    </row>
    <row r="90" spans="1:16" s="33" customFormat="1" ht="15.75">
      <c r="A90" s="47"/>
      <c r="B90" s="48"/>
      <c r="C90" s="48"/>
      <c r="D90" s="49"/>
      <c r="E90" s="49"/>
      <c r="F90" s="49"/>
      <c r="G90" s="49"/>
      <c r="H90" s="49"/>
      <c r="J90" s="35"/>
      <c r="K90" s="35"/>
      <c r="L90" s="35"/>
      <c r="M90" s="35"/>
      <c r="N90" s="35"/>
      <c r="O90" s="35"/>
      <c r="P90" s="35"/>
    </row>
    <row r="91" spans="1:16" s="33" customFormat="1" ht="15.75">
      <c r="A91" s="47"/>
      <c r="B91" s="48"/>
      <c r="C91" s="48"/>
      <c r="D91" s="49"/>
      <c r="E91" s="49"/>
      <c r="F91" s="49"/>
      <c r="G91" s="49"/>
      <c r="H91" s="49"/>
      <c r="J91" s="35"/>
      <c r="K91" s="35"/>
      <c r="L91" s="35"/>
      <c r="M91" s="35"/>
      <c r="N91" s="35"/>
      <c r="O91" s="35"/>
      <c r="P91" s="35"/>
    </row>
    <row r="92" spans="1:16" s="33" customFormat="1" ht="15.75">
      <c r="A92" s="47"/>
      <c r="B92" s="48"/>
      <c r="C92" s="48"/>
      <c r="D92" s="49"/>
      <c r="E92" s="49"/>
      <c r="F92" s="49"/>
      <c r="G92" s="49"/>
      <c r="H92" s="49"/>
      <c r="J92" s="35"/>
      <c r="K92" s="35"/>
      <c r="L92" s="35"/>
      <c r="M92" s="35"/>
      <c r="N92" s="35"/>
      <c r="O92" s="35"/>
      <c r="P92" s="35"/>
    </row>
    <row r="93" spans="1:16" s="33" customFormat="1" ht="15.75">
      <c r="A93" s="47"/>
      <c r="B93" s="48"/>
      <c r="C93" s="48"/>
      <c r="D93" s="49"/>
      <c r="E93" s="49"/>
      <c r="F93" s="49"/>
      <c r="G93" s="49"/>
      <c r="H93" s="49"/>
      <c r="J93" s="35"/>
      <c r="K93" s="35"/>
      <c r="L93" s="35"/>
      <c r="M93" s="35"/>
      <c r="N93" s="35"/>
      <c r="O93" s="35"/>
      <c r="P93" s="35"/>
    </row>
    <row r="94" spans="1:16" s="33" customFormat="1" ht="15.75">
      <c r="A94" s="47"/>
      <c r="B94" s="48"/>
      <c r="C94" s="48"/>
      <c r="D94" s="49"/>
      <c r="E94" s="49"/>
      <c r="F94" s="49"/>
      <c r="G94" s="49"/>
      <c r="H94" s="49"/>
      <c r="J94" s="35"/>
      <c r="K94" s="35"/>
      <c r="L94" s="35"/>
      <c r="M94" s="35"/>
      <c r="N94" s="35"/>
      <c r="O94" s="35"/>
      <c r="P94" s="35"/>
    </row>
    <row r="95" spans="1:16" s="33" customFormat="1" ht="15.75">
      <c r="A95" s="47"/>
      <c r="B95" s="48"/>
      <c r="C95" s="48"/>
      <c r="D95" s="49"/>
      <c r="E95" s="49"/>
      <c r="F95" s="49"/>
      <c r="G95" s="49"/>
      <c r="H95" s="49"/>
      <c r="J95" s="35"/>
      <c r="K95" s="35"/>
      <c r="L95" s="35"/>
      <c r="M95" s="35"/>
      <c r="N95" s="35"/>
      <c r="O95" s="35"/>
      <c r="P95" s="35"/>
    </row>
    <row r="96" spans="1:16" s="33" customFormat="1" ht="15.75">
      <c r="A96" s="47"/>
      <c r="B96" s="48"/>
      <c r="C96" s="48"/>
      <c r="D96" s="49"/>
      <c r="E96" s="49"/>
      <c r="F96" s="49"/>
      <c r="G96" s="49"/>
      <c r="H96" s="49"/>
      <c r="J96" s="35"/>
      <c r="K96" s="35"/>
      <c r="L96" s="35"/>
      <c r="M96" s="35"/>
      <c r="N96" s="35"/>
      <c r="O96" s="35"/>
      <c r="P96" s="35"/>
    </row>
    <row r="97" spans="1:16" s="33" customFormat="1" ht="15.75">
      <c r="A97" s="47"/>
      <c r="B97" s="48"/>
      <c r="C97" s="48"/>
      <c r="D97" s="49"/>
      <c r="E97" s="49"/>
      <c r="F97" s="49"/>
      <c r="G97" s="49"/>
      <c r="H97" s="49"/>
      <c r="J97" s="35"/>
      <c r="K97" s="35"/>
      <c r="L97" s="35"/>
      <c r="M97" s="35"/>
      <c r="N97" s="35"/>
      <c r="O97" s="35"/>
      <c r="P97" s="35"/>
    </row>
    <row r="98" spans="1:16" s="33" customFormat="1" ht="15.75">
      <c r="A98" s="47"/>
      <c r="B98" s="48"/>
      <c r="C98" s="48"/>
      <c r="D98" s="49"/>
      <c r="E98" s="49"/>
      <c r="F98" s="49"/>
      <c r="G98" s="49"/>
      <c r="H98" s="49"/>
      <c r="J98" s="35"/>
      <c r="K98" s="35"/>
      <c r="L98" s="35"/>
      <c r="M98" s="35"/>
      <c r="N98" s="35"/>
      <c r="O98" s="35"/>
      <c r="P98" s="35"/>
    </row>
    <row r="99" spans="1:16" s="33" customFormat="1" ht="15.75">
      <c r="A99" s="47"/>
      <c r="B99" s="48"/>
      <c r="C99" s="48"/>
      <c r="D99" s="49"/>
      <c r="E99" s="49"/>
      <c r="F99" s="49"/>
      <c r="G99" s="49"/>
      <c r="H99" s="49"/>
      <c r="J99" s="35"/>
      <c r="K99" s="35"/>
      <c r="L99" s="35"/>
      <c r="M99" s="35"/>
      <c r="N99" s="35"/>
      <c r="O99" s="35"/>
      <c r="P99" s="35"/>
    </row>
    <row r="100" spans="1:16" s="33" customFormat="1" ht="15.75">
      <c r="A100" s="47"/>
      <c r="B100" s="48"/>
      <c r="C100" s="48"/>
      <c r="D100" s="49"/>
      <c r="E100" s="49"/>
      <c r="F100" s="49"/>
      <c r="G100" s="49"/>
      <c r="H100" s="49"/>
      <c r="J100" s="35"/>
      <c r="K100" s="35"/>
      <c r="L100" s="35"/>
      <c r="M100" s="35"/>
      <c r="N100" s="35"/>
      <c r="O100" s="35"/>
      <c r="P100" s="35"/>
    </row>
    <row r="101" spans="1:16" s="33" customFormat="1" ht="15.75">
      <c r="A101" s="47"/>
      <c r="B101" s="48"/>
      <c r="C101" s="48"/>
      <c r="D101" s="49"/>
      <c r="E101" s="49"/>
      <c r="F101" s="49"/>
      <c r="G101" s="49"/>
      <c r="H101" s="49"/>
      <c r="J101" s="35"/>
      <c r="K101" s="35"/>
      <c r="L101" s="35"/>
      <c r="M101" s="35"/>
      <c r="N101" s="35"/>
      <c r="O101" s="35"/>
      <c r="P101" s="35"/>
    </row>
    <row r="102" spans="1:16" s="33" customFormat="1" ht="15.75">
      <c r="A102" s="47"/>
      <c r="B102" s="48"/>
      <c r="C102" s="48"/>
      <c r="D102" s="49"/>
      <c r="E102" s="49"/>
      <c r="F102" s="49"/>
      <c r="G102" s="49"/>
      <c r="H102" s="49"/>
      <c r="J102" s="35"/>
      <c r="K102" s="35"/>
      <c r="L102" s="35"/>
      <c r="M102" s="35"/>
      <c r="N102" s="35"/>
      <c r="O102" s="35"/>
      <c r="P102" s="35"/>
    </row>
    <row r="103" spans="1:16" s="33" customFormat="1" ht="15.75">
      <c r="A103" s="47"/>
      <c r="B103" s="48"/>
      <c r="C103" s="48"/>
      <c r="D103" s="49"/>
      <c r="E103" s="49"/>
      <c r="F103" s="49"/>
      <c r="G103" s="49"/>
      <c r="H103" s="49"/>
      <c r="J103" s="35"/>
      <c r="K103" s="35"/>
      <c r="L103" s="35"/>
      <c r="M103" s="35"/>
      <c r="N103" s="35"/>
      <c r="O103" s="35"/>
      <c r="P103" s="35"/>
    </row>
    <row r="104" spans="1:16" s="33" customFormat="1" ht="15.75">
      <c r="A104" s="47"/>
      <c r="B104" s="48"/>
      <c r="C104" s="48"/>
      <c r="D104" s="49"/>
      <c r="E104" s="49"/>
      <c r="F104" s="49"/>
      <c r="G104" s="49"/>
      <c r="H104" s="49"/>
      <c r="J104" s="35"/>
      <c r="K104" s="35"/>
      <c r="L104" s="35"/>
      <c r="M104" s="35"/>
      <c r="N104" s="35"/>
      <c r="O104" s="35"/>
      <c r="P104" s="35"/>
    </row>
    <row r="105" spans="1:16" s="33" customFormat="1" ht="15.75">
      <c r="A105" s="47"/>
      <c r="B105" s="48"/>
      <c r="C105" s="48"/>
      <c r="D105" s="49"/>
      <c r="E105" s="49"/>
      <c r="F105" s="49"/>
      <c r="G105" s="49"/>
      <c r="H105" s="49"/>
      <c r="J105" s="35"/>
      <c r="K105" s="35"/>
      <c r="L105" s="35"/>
      <c r="M105" s="35"/>
      <c r="N105" s="35"/>
      <c r="O105" s="35"/>
      <c r="P105" s="35"/>
    </row>
    <row r="106" spans="1:16" s="33" customFormat="1" ht="15.75">
      <c r="A106" s="47"/>
      <c r="B106" s="48"/>
      <c r="C106" s="48"/>
      <c r="D106" s="49"/>
      <c r="E106" s="49"/>
      <c r="F106" s="49"/>
      <c r="G106" s="49"/>
      <c r="H106" s="49"/>
      <c r="J106" s="35"/>
      <c r="K106" s="35"/>
      <c r="L106" s="35"/>
      <c r="M106" s="35"/>
      <c r="N106" s="35"/>
      <c r="O106" s="35"/>
      <c r="P106" s="35"/>
    </row>
    <row r="107" spans="1:16" s="33" customFormat="1" ht="15.75">
      <c r="A107" s="47"/>
      <c r="B107" s="48"/>
      <c r="C107" s="48"/>
      <c r="D107" s="49"/>
      <c r="E107" s="49"/>
      <c r="F107" s="49"/>
      <c r="G107" s="49"/>
      <c r="H107" s="49"/>
      <c r="J107" s="35"/>
      <c r="K107" s="35"/>
      <c r="L107" s="35"/>
      <c r="M107" s="35"/>
      <c r="N107" s="35"/>
      <c r="O107" s="35"/>
      <c r="P107" s="35"/>
    </row>
    <row r="108" spans="1:16" s="33" customFormat="1" ht="15.75">
      <c r="A108" s="47"/>
      <c r="B108" s="48"/>
      <c r="C108" s="48"/>
      <c r="D108" s="49"/>
      <c r="E108" s="49"/>
      <c r="F108" s="49"/>
      <c r="G108" s="49"/>
      <c r="H108" s="49"/>
      <c r="J108" s="35"/>
      <c r="K108" s="35"/>
      <c r="L108" s="35"/>
      <c r="M108" s="35"/>
      <c r="N108" s="35"/>
      <c r="O108" s="35"/>
      <c r="P108" s="35"/>
    </row>
    <row r="109" spans="1:16" s="33" customFormat="1" ht="15.75">
      <c r="A109" s="47"/>
      <c r="B109" s="48"/>
      <c r="C109" s="48"/>
      <c r="D109" s="49"/>
      <c r="E109" s="49"/>
      <c r="F109" s="49"/>
      <c r="G109" s="49"/>
      <c r="H109" s="49"/>
      <c r="J109" s="35"/>
      <c r="K109" s="35"/>
      <c r="L109" s="35"/>
      <c r="M109" s="35"/>
      <c r="N109" s="35"/>
      <c r="O109" s="35"/>
      <c r="P109" s="35"/>
    </row>
    <row r="110" spans="1:16" s="33" customFormat="1" ht="15.75">
      <c r="A110" s="47"/>
      <c r="B110" s="48"/>
      <c r="C110" s="48"/>
      <c r="D110" s="49"/>
      <c r="E110" s="49"/>
      <c r="F110" s="49"/>
      <c r="G110" s="49"/>
      <c r="H110" s="49"/>
      <c r="J110" s="35"/>
      <c r="K110" s="35"/>
      <c r="L110" s="35"/>
      <c r="M110" s="35"/>
      <c r="N110" s="35"/>
      <c r="O110" s="35"/>
      <c r="P110" s="35"/>
    </row>
    <row r="111" spans="1:16" s="33" customFormat="1" ht="15.75">
      <c r="A111" s="47"/>
      <c r="B111" s="48"/>
      <c r="C111" s="48"/>
      <c r="D111" s="49"/>
      <c r="E111" s="49"/>
      <c r="F111" s="49"/>
      <c r="G111" s="49"/>
      <c r="H111" s="49"/>
      <c r="J111" s="35"/>
      <c r="K111" s="35"/>
      <c r="L111" s="35"/>
      <c r="M111" s="35"/>
      <c r="N111" s="35"/>
      <c r="O111" s="35"/>
      <c r="P111" s="35"/>
    </row>
    <row r="112" spans="1:16" s="33" customFormat="1" ht="15.75">
      <c r="A112" s="47"/>
      <c r="B112" s="48"/>
      <c r="C112" s="48"/>
      <c r="D112" s="49"/>
      <c r="E112" s="49"/>
      <c r="F112" s="49"/>
      <c r="G112" s="49"/>
      <c r="H112" s="49"/>
      <c r="J112" s="35"/>
      <c r="K112" s="35"/>
      <c r="L112" s="35"/>
      <c r="M112" s="35"/>
      <c r="N112" s="35"/>
      <c r="O112" s="35"/>
      <c r="P112" s="35"/>
    </row>
    <row r="113" spans="1:16" s="33" customFormat="1" ht="15.75">
      <c r="A113" s="47"/>
      <c r="B113" s="48"/>
      <c r="C113" s="48"/>
      <c r="D113" s="49"/>
      <c r="E113" s="49"/>
      <c r="F113" s="49"/>
      <c r="G113" s="49"/>
      <c r="H113" s="49"/>
      <c r="J113" s="35"/>
      <c r="K113" s="35"/>
      <c r="L113" s="35"/>
      <c r="M113" s="35"/>
      <c r="N113" s="35"/>
      <c r="O113" s="35"/>
      <c r="P113" s="35"/>
    </row>
    <row r="114" spans="1:16" s="33" customFormat="1" ht="15.75">
      <c r="A114" s="47"/>
      <c r="B114" s="48"/>
      <c r="C114" s="48"/>
      <c r="D114" s="49"/>
      <c r="E114" s="49"/>
      <c r="F114" s="49"/>
      <c r="G114" s="49"/>
      <c r="H114" s="49"/>
      <c r="J114" s="35"/>
      <c r="K114" s="35"/>
      <c r="L114" s="35"/>
      <c r="M114" s="35"/>
      <c r="N114" s="35"/>
      <c r="O114" s="35"/>
      <c r="P114" s="35"/>
    </row>
    <row r="115" spans="1:16" s="33" customFormat="1" ht="15.75">
      <c r="A115" s="47"/>
      <c r="B115" s="48"/>
      <c r="C115" s="48"/>
      <c r="D115" s="49"/>
      <c r="E115" s="49"/>
      <c r="F115" s="49"/>
      <c r="G115" s="49"/>
      <c r="H115" s="49"/>
      <c r="J115" s="35"/>
      <c r="K115" s="35"/>
      <c r="L115" s="35"/>
      <c r="M115" s="35"/>
      <c r="N115" s="35"/>
      <c r="O115" s="35"/>
      <c r="P115" s="35"/>
    </row>
    <row r="116" spans="1:16" s="33" customFormat="1" ht="15.75">
      <c r="A116" s="47"/>
      <c r="B116" s="48"/>
      <c r="C116" s="48"/>
      <c r="D116" s="49"/>
      <c r="E116" s="49"/>
      <c r="F116" s="49"/>
      <c r="G116" s="49"/>
      <c r="H116" s="49"/>
      <c r="J116" s="35"/>
      <c r="K116" s="35"/>
      <c r="L116" s="35"/>
      <c r="M116" s="35"/>
      <c r="N116" s="35"/>
      <c r="O116" s="35"/>
      <c r="P116" s="35"/>
    </row>
    <row r="117" spans="1:16" s="33" customFormat="1" ht="15.75">
      <c r="A117" s="47"/>
      <c r="B117" s="48"/>
      <c r="C117" s="48"/>
      <c r="D117" s="49"/>
      <c r="E117" s="49"/>
      <c r="F117" s="49"/>
      <c r="G117" s="49"/>
      <c r="H117" s="49"/>
      <c r="J117" s="35"/>
      <c r="K117" s="35"/>
      <c r="L117" s="35"/>
      <c r="M117" s="35"/>
      <c r="N117" s="35"/>
      <c r="O117" s="35"/>
      <c r="P117" s="35"/>
    </row>
    <row r="118" spans="1:16" s="33" customFormat="1" ht="15.75">
      <c r="A118" s="47"/>
      <c r="B118" s="48"/>
      <c r="C118" s="48"/>
      <c r="D118" s="49"/>
      <c r="E118" s="49"/>
      <c r="F118" s="49"/>
      <c r="G118" s="49"/>
      <c r="H118" s="49"/>
      <c r="J118" s="35"/>
      <c r="K118" s="35"/>
      <c r="L118" s="35"/>
      <c r="M118" s="35"/>
      <c r="N118" s="35"/>
      <c r="O118" s="35"/>
      <c r="P118" s="35"/>
    </row>
    <row r="119" spans="1:16" s="33" customFormat="1" ht="15.75">
      <c r="A119" s="47"/>
      <c r="B119" s="48"/>
      <c r="C119" s="48"/>
      <c r="D119" s="49"/>
      <c r="E119" s="49"/>
      <c r="F119" s="49"/>
      <c r="G119" s="49"/>
      <c r="H119" s="49"/>
      <c r="J119" s="35"/>
      <c r="K119" s="35"/>
      <c r="L119" s="35"/>
      <c r="M119" s="35"/>
      <c r="N119" s="35"/>
      <c r="O119" s="35"/>
      <c r="P119" s="35"/>
    </row>
    <row r="120" spans="1:16" s="33" customFormat="1" ht="15.75">
      <c r="A120" s="47"/>
      <c r="B120" s="48"/>
      <c r="C120" s="48"/>
      <c r="D120" s="49"/>
      <c r="E120" s="49"/>
      <c r="F120" s="49"/>
      <c r="G120" s="49"/>
      <c r="H120" s="49"/>
      <c r="J120" s="35"/>
      <c r="K120" s="35"/>
      <c r="L120" s="35"/>
      <c r="M120" s="35"/>
      <c r="N120" s="35"/>
      <c r="O120" s="35"/>
      <c r="P120" s="35"/>
    </row>
    <row r="121" spans="1:16" s="33" customFormat="1" ht="15.75">
      <c r="A121" s="47"/>
      <c r="B121" s="48"/>
      <c r="C121" s="48"/>
      <c r="D121" s="49"/>
      <c r="E121" s="49"/>
      <c r="F121" s="49"/>
      <c r="G121" s="49"/>
      <c r="H121" s="49"/>
      <c r="J121" s="35"/>
      <c r="K121" s="35"/>
      <c r="L121" s="35"/>
      <c r="M121" s="35"/>
      <c r="N121" s="35"/>
      <c r="O121" s="35"/>
      <c r="P121" s="35"/>
    </row>
    <row r="122" spans="1:16" s="33" customFormat="1" ht="15.75">
      <c r="A122" s="47"/>
      <c r="B122" s="48"/>
      <c r="C122" s="48"/>
      <c r="D122" s="49"/>
      <c r="E122" s="49"/>
      <c r="F122" s="49"/>
      <c r="G122" s="49"/>
      <c r="H122" s="49"/>
      <c r="J122" s="35"/>
      <c r="K122" s="35"/>
      <c r="L122" s="35"/>
      <c r="M122" s="35"/>
      <c r="N122" s="35"/>
      <c r="O122" s="35"/>
      <c r="P122" s="35"/>
    </row>
    <row r="123" spans="1:16" s="33" customFormat="1" ht="15.75">
      <c r="A123" s="47"/>
      <c r="B123" s="48"/>
      <c r="C123" s="48"/>
      <c r="D123" s="49"/>
      <c r="E123" s="49"/>
      <c r="F123" s="49"/>
      <c r="G123" s="49"/>
      <c r="H123" s="49"/>
      <c r="J123" s="35"/>
      <c r="K123" s="35"/>
      <c r="L123" s="35"/>
      <c r="M123" s="35"/>
      <c r="N123" s="35"/>
      <c r="O123" s="35"/>
      <c r="P123" s="35"/>
    </row>
    <row r="124" spans="1:16" s="33" customFormat="1" ht="15.75">
      <c r="A124" s="47"/>
      <c r="B124" s="48"/>
      <c r="C124" s="48"/>
      <c r="D124" s="49"/>
      <c r="E124" s="49"/>
      <c r="F124" s="49"/>
      <c r="G124" s="49"/>
      <c r="H124" s="49"/>
      <c r="J124" s="35"/>
      <c r="K124" s="35"/>
      <c r="L124" s="35"/>
      <c r="M124" s="35"/>
      <c r="N124" s="35"/>
      <c r="O124" s="35"/>
      <c r="P124" s="35"/>
    </row>
    <row r="125" spans="1:16" s="33" customFormat="1" ht="15.75">
      <c r="A125" s="47"/>
      <c r="B125" s="48"/>
      <c r="C125" s="48"/>
      <c r="D125" s="49"/>
      <c r="E125" s="49"/>
      <c r="F125" s="49"/>
      <c r="G125" s="49"/>
      <c r="H125" s="49"/>
      <c r="J125" s="35"/>
      <c r="K125" s="35"/>
      <c r="L125" s="35"/>
      <c r="M125" s="35"/>
      <c r="N125" s="35"/>
      <c r="O125" s="35"/>
      <c r="P125" s="35"/>
    </row>
    <row r="126" spans="1:16" s="33" customFormat="1" ht="15.75">
      <c r="A126" s="47"/>
      <c r="B126" s="48"/>
      <c r="C126" s="48"/>
      <c r="D126" s="49"/>
      <c r="E126" s="49"/>
      <c r="F126" s="49"/>
      <c r="G126" s="49"/>
      <c r="H126" s="49"/>
      <c r="J126" s="35"/>
      <c r="K126" s="35"/>
      <c r="L126" s="35"/>
      <c r="M126" s="35"/>
      <c r="N126" s="35"/>
      <c r="O126" s="35"/>
      <c r="P126" s="35"/>
    </row>
    <row r="127" spans="1:16" s="33" customFormat="1" ht="15.75">
      <c r="A127" s="47"/>
      <c r="B127" s="48"/>
      <c r="C127" s="48"/>
      <c r="D127" s="49"/>
      <c r="E127" s="49"/>
      <c r="F127" s="49"/>
      <c r="G127" s="49"/>
      <c r="H127" s="49"/>
      <c r="J127" s="35"/>
      <c r="K127" s="35"/>
      <c r="L127" s="35"/>
      <c r="M127" s="35"/>
      <c r="N127" s="35"/>
      <c r="O127" s="35"/>
      <c r="P127" s="35"/>
    </row>
    <row r="128" spans="1:16" s="33" customFormat="1" ht="15.75">
      <c r="A128" s="47"/>
      <c r="B128" s="48"/>
      <c r="C128" s="48"/>
      <c r="D128" s="49"/>
      <c r="E128" s="49"/>
      <c r="F128" s="49"/>
      <c r="G128" s="49"/>
      <c r="H128" s="49"/>
      <c r="J128" s="35"/>
      <c r="K128" s="35"/>
      <c r="L128" s="35"/>
      <c r="M128" s="35"/>
      <c r="N128" s="35"/>
      <c r="O128" s="35"/>
      <c r="P128" s="35"/>
    </row>
    <row r="129" spans="1:16" s="33" customFormat="1" ht="15.75">
      <c r="A129" s="47"/>
      <c r="B129" s="48"/>
      <c r="C129" s="48"/>
      <c r="D129" s="49"/>
      <c r="E129" s="49"/>
      <c r="F129" s="49"/>
      <c r="G129" s="49"/>
      <c r="H129" s="49"/>
      <c r="J129" s="35"/>
      <c r="K129" s="35"/>
      <c r="L129" s="35"/>
      <c r="M129" s="35"/>
      <c r="N129" s="35"/>
      <c r="O129" s="35"/>
      <c r="P129" s="35"/>
    </row>
    <row r="130" spans="1:16" s="33" customFormat="1" ht="15.75">
      <c r="A130" s="47"/>
      <c r="B130" s="48"/>
      <c r="C130" s="48"/>
      <c r="D130" s="49"/>
      <c r="E130" s="49"/>
      <c r="F130" s="49"/>
      <c r="G130" s="49"/>
      <c r="H130" s="49"/>
      <c r="J130" s="35"/>
      <c r="K130" s="35"/>
      <c r="L130" s="35"/>
      <c r="M130" s="35"/>
      <c r="N130" s="35"/>
      <c r="O130" s="35"/>
      <c r="P130" s="35"/>
    </row>
    <row r="131" spans="1:16" s="33" customFormat="1" ht="15.75">
      <c r="A131" s="47"/>
      <c r="B131" s="48"/>
      <c r="C131" s="48"/>
      <c r="D131" s="49"/>
      <c r="E131" s="49"/>
      <c r="F131" s="49"/>
      <c r="G131" s="49"/>
      <c r="H131" s="49"/>
      <c r="J131" s="35"/>
      <c r="K131" s="35"/>
      <c r="L131" s="35"/>
      <c r="M131" s="35"/>
      <c r="N131" s="35"/>
      <c r="O131" s="35"/>
      <c r="P131" s="35"/>
    </row>
    <row r="132" spans="1:16" s="33" customFormat="1" ht="15.75">
      <c r="A132" s="47"/>
      <c r="B132" s="48"/>
      <c r="C132" s="48"/>
      <c r="D132" s="49"/>
      <c r="E132" s="49"/>
      <c r="F132" s="49"/>
      <c r="G132" s="49"/>
      <c r="H132" s="49"/>
      <c r="J132" s="35"/>
      <c r="K132" s="35"/>
      <c r="L132" s="35"/>
      <c r="M132" s="35"/>
      <c r="N132" s="35"/>
      <c r="O132" s="35"/>
      <c r="P132" s="35"/>
    </row>
    <row r="133" spans="1:16" s="33" customFormat="1" ht="15.75">
      <c r="A133" s="47"/>
      <c r="B133" s="48"/>
      <c r="C133" s="48"/>
      <c r="D133" s="49"/>
      <c r="E133" s="49"/>
      <c r="F133" s="49"/>
      <c r="G133" s="49"/>
      <c r="H133" s="49"/>
      <c r="J133" s="35"/>
      <c r="K133" s="35"/>
      <c r="L133" s="35"/>
      <c r="M133" s="35"/>
      <c r="N133" s="35"/>
      <c r="O133" s="35"/>
      <c r="P133" s="35"/>
    </row>
    <row r="134" spans="1:16" s="33" customFormat="1" ht="15.75">
      <c r="A134" s="47"/>
      <c r="B134" s="48"/>
      <c r="C134" s="48"/>
      <c r="D134" s="49"/>
      <c r="E134" s="49"/>
      <c r="F134" s="49"/>
      <c r="G134" s="49"/>
      <c r="H134" s="49"/>
      <c r="J134" s="35"/>
      <c r="K134" s="35"/>
      <c r="L134" s="35"/>
      <c r="M134" s="35"/>
      <c r="N134" s="35"/>
      <c r="O134" s="35"/>
      <c r="P134" s="35"/>
    </row>
    <row r="135" spans="1:16" s="33" customFormat="1" ht="15.75">
      <c r="A135" s="47"/>
      <c r="B135" s="48"/>
      <c r="C135" s="48"/>
      <c r="D135" s="49"/>
      <c r="E135" s="49"/>
      <c r="F135" s="49"/>
      <c r="G135" s="49"/>
      <c r="H135" s="49"/>
      <c r="J135" s="35"/>
      <c r="K135" s="35"/>
      <c r="L135" s="35"/>
      <c r="M135" s="35"/>
      <c r="N135" s="35"/>
      <c r="O135" s="35"/>
      <c r="P135" s="35"/>
    </row>
    <row r="136" spans="1:16" s="33" customFormat="1" ht="15.75">
      <c r="A136" s="47"/>
      <c r="B136" s="48"/>
      <c r="C136" s="48"/>
      <c r="D136" s="49"/>
      <c r="E136" s="49"/>
      <c r="F136" s="49"/>
      <c r="G136" s="49"/>
      <c r="H136" s="49"/>
      <c r="J136" s="35"/>
      <c r="K136" s="35"/>
      <c r="L136" s="35"/>
      <c r="M136" s="35"/>
      <c r="N136" s="35"/>
      <c r="O136" s="35"/>
      <c r="P136" s="35"/>
    </row>
    <row r="137" spans="1:16" s="33" customFormat="1" ht="15.75">
      <c r="A137" s="47"/>
      <c r="B137" s="48"/>
      <c r="C137" s="48"/>
      <c r="D137" s="49"/>
      <c r="E137" s="49"/>
      <c r="F137" s="49"/>
      <c r="G137" s="49"/>
      <c r="H137" s="49"/>
      <c r="J137" s="35"/>
      <c r="K137" s="35"/>
      <c r="L137" s="35"/>
      <c r="M137" s="35"/>
      <c r="N137" s="35"/>
      <c r="O137" s="35"/>
      <c r="P137" s="35"/>
    </row>
    <row r="138" spans="1:16" s="33" customFormat="1" ht="15.75">
      <c r="A138" s="47"/>
      <c r="B138" s="48"/>
      <c r="C138" s="48"/>
      <c r="D138" s="49"/>
      <c r="E138" s="49"/>
      <c r="F138" s="49"/>
      <c r="G138" s="49"/>
      <c r="H138" s="49"/>
      <c r="J138" s="35"/>
      <c r="K138" s="35"/>
      <c r="L138" s="35"/>
      <c r="M138" s="35"/>
      <c r="N138" s="35"/>
      <c r="O138" s="35"/>
      <c r="P138" s="35"/>
    </row>
    <row r="139" spans="1:16" s="33" customFormat="1" ht="15.75">
      <c r="A139" s="47"/>
      <c r="B139" s="48"/>
      <c r="C139" s="48"/>
      <c r="D139" s="49"/>
      <c r="E139" s="49"/>
      <c r="F139" s="49"/>
      <c r="G139" s="49"/>
      <c r="H139" s="49"/>
      <c r="J139" s="35"/>
      <c r="K139" s="35"/>
      <c r="L139" s="35"/>
      <c r="M139" s="35"/>
      <c r="N139" s="35"/>
      <c r="O139" s="35"/>
      <c r="P139" s="35"/>
    </row>
    <row r="140" spans="1:16" s="33" customFormat="1" ht="15.75">
      <c r="A140" s="47"/>
      <c r="B140" s="48"/>
      <c r="C140" s="48"/>
      <c r="D140" s="49"/>
      <c r="E140" s="49"/>
      <c r="F140" s="49"/>
      <c r="G140" s="49"/>
      <c r="H140" s="49"/>
      <c r="J140" s="35"/>
      <c r="K140" s="35"/>
      <c r="L140" s="35"/>
      <c r="M140" s="35"/>
      <c r="N140" s="35"/>
      <c r="O140" s="35"/>
      <c r="P140" s="35"/>
    </row>
    <row r="141" spans="1:16" s="33" customFormat="1" ht="15.75">
      <c r="A141" s="47"/>
      <c r="B141" s="48"/>
      <c r="C141" s="48"/>
      <c r="D141" s="49"/>
      <c r="E141" s="49"/>
      <c r="F141" s="49"/>
      <c r="G141" s="49"/>
      <c r="H141" s="49"/>
      <c r="J141" s="35"/>
      <c r="K141" s="35"/>
      <c r="L141" s="35"/>
      <c r="M141" s="35"/>
      <c r="N141" s="35"/>
      <c r="O141" s="35"/>
      <c r="P141" s="35"/>
    </row>
    <row r="142" spans="1:16" s="33" customFormat="1" ht="15.75">
      <c r="A142" s="47"/>
      <c r="B142" s="48"/>
      <c r="C142" s="48"/>
      <c r="D142" s="49"/>
      <c r="E142" s="49"/>
      <c r="F142" s="49"/>
      <c r="G142" s="49"/>
      <c r="H142" s="49"/>
      <c r="J142" s="35"/>
      <c r="K142" s="35"/>
      <c r="L142" s="35"/>
      <c r="M142" s="35"/>
      <c r="N142" s="35"/>
      <c r="O142" s="35"/>
      <c r="P142" s="35"/>
    </row>
    <row r="143" spans="1:16" s="33" customFormat="1" ht="15.75">
      <c r="A143" s="47"/>
      <c r="B143" s="48"/>
      <c r="C143" s="48"/>
      <c r="D143" s="49"/>
      <c r="E143" s="49"/>
      <c r="F143" s="49"/>
      <c r="G143" s="49"/>
      <c r="H143" s="49"/>
      <c r="J143" s="35"/>
      <c r="K143" s="35"/>
      <c r="L143" s="35"/>
      <c r="M143" s="35"/>
      <c r="N143" s="35"/>
      <c r="O143" s="35"/>
      <c r="P143" s="35"/>
    </row>
    <row r="144" spans="1:16" s="33" customFormat="1" ht="15.75">
      <c r="A144" s="47"/>
      <c r="B144" s="48"/>
      <c r="C144" s="48"/>
      <c r="D144" s="49"/>
      <c r="E144" s="49"/>
      <c r="F144" s="49"/>
      <c r="G144" s="49"/>
      <c r="H144" s="49"/>
      <c r="J144" s="35"/>
      <c r="K144" s="35"/>
      <c r="L144" s="35"/>
      <c r="M144" s="35"/>
      <c r="N144" s="35"/>
      <c r="O144" s="35"/>
      <c r="P144" s="35"/>
    </row>
    <row r="145" spans="1:16" s="33" customFormat="1" ht="15.75">
      <c r="A145" s="47"/>
      <c r="B145" s="48"/>
      <c r="C145" s="48"/>
      <c r="D145" s="49"/>
      <c r="E145" s="49"/>
      <c r="F145" s="49"/>
      <c r="G145" s="49"/>
      <c r="H145" s="49"/>
      <c r="J145" s="35"/>
      <c r="K145" s="35"/>
      <c r="L145" s="35"/>
      <c r="M145" s="35"/>
      <c r="N145" s="35"/>
      <c r="O145" s="35"/>
      <c r="P145" s="35"/>
    </row>
    <row r="146" spans="1:16" s="33" customFormat="1" ht="15.75">
      <c r="A146" s="47"/>
      <c r="B146" s="48"/>
      <c r="C146" s="48"/>
      <c r="D146" s="49"/>
      <c r="E146" s="49"/>
      <c r="F146" s="49"/>
      <c r="G146" s="49"/>
      <c r="H146" s="49"/>
      <c r="J146" s="35"/>
      <c r="K146" s="35"/>
      <c r="L146" s="35"/>
      <c r="M146" s="35"/>
      <c r="N146" s="35"/>
      <c r="O146" s="35"/>
      <c r="P146" s="35"/>
    </row>
    <row r="147" spans="1:16" s="33" customFormat="1" ht="15.75">
      <c r="A147" s="47"/>
      <c r="B147" s="48"/>
      <c r="C147" s="48"/>
      <c r="D147" s="49"/>
      <c r="E147" s="49"/>
      <c r="F147" s="49"/>
      <c r="G147" s="49"/>
      <c r="H147" s="49"/>
      <c r="J147" s="35"/>
      <c r="K147" s="35"/>
      <c r="L147" s="35"/>
      <c r="M147" s="35"/>
      <c r="N147" s="35"/>
      <c r="O147" s="35"/>
      <c r="P147" s="35"/>
    </row>
    <row r="148" spans="1:16" s="33" customFormat="1" ht="15.75">
      <c r="A148" s="47"/>
      <c r="B148" s="48"/>
      <c r="C148" s="48"/>
      <c r="D148" s="49"/>
      <c r="E148" s="49"/>
      <c r="F148" s="49"/>
      <c r="G148" s="49"/>
      <c r="H148" s="49"/>
      <c r="J148" s="35"/>
      <c r="K148" s="35"/>
      <c r="L148" s="35"/>
      <c r="M148" s="35"/>
      <c r="N148" s="35"/>
      <c r="O148" s="35"/>
      <c r="P148" s="35"/>
    </row>
    <row r="149" spans="1:16" s="33" customFormat="1" ht="15.75">
      <c r="A149" s="47"/>
      <c r="B149" s="48"/>
      <c r="C149" s="48"/>
      <c r="D149" s="49"/>
      <c r="E149" s="49"/>
      <c r="F149" s="49"/>
      <c r="G149" s="49"/>
      <c r="H149" s="49"/>
      <c r="J149" s="35"/>
      <c r="K149" s="35"/>
      <c r="L149" s="35"/>
      <c r="M149" s="35"/>
      <c r="N149" s="35"/>
      <c r="O149" s="35"/>
      <c r="P149" s="35"/>
    </row>
    <row r="150" spans="1:16" s="33" customFormat="1" ht="15.75">
      <c r="A150" s="47"/>
      <c r="B150" s="48"/>
      <c r="C150" s="48"/>
      <c r="D150" s="49"/>
      <c r="E150" s="49"/>
      <c r="F150" s="49"/>
      <c r="G150" s="49"/>
      <c r="H150" s="49"/>
      <c r="J150" s="35"/>
      <c r="K150" s="35"/>
      <c r="L150" s="35"/>
      <c r="M150" s="35"/>
      <c r="N150" s="35"/>
      <c r="O150" s="35"/>
      <c r="P150" s="35"/>
    </row>
    <row r="151" spans="1:16" s="33" customFormat="1" ht="15.75">
      <c r="A151" s="47"/>
      <c r="B151" s="48"/>
      <c r="C151" s="48"/>
      <c r="D151" s="49"/>
      <c r="E151" s="49"/>
      <c r="F151" s="49"/>
      <c r="G151" s="49"/>
      <c r="H151" s="49"/>
      <c r="J151" s="35"/>
      <c r="K151" s="35"/>
      <c r="L151" s="35"/>
      <c r="M151" s="35"/>
      <c r="N151" s="35"/>
      <c r="O151" s="35"/>
      <c r="P151" s="35"/>
    </row>
    <row r="152" spans="1:16" s="33" customFormat="1" ht="15.75">
      <c r="A152" s="47"/>
      <c r="B152" s="48"/>
      <c r="C152" s="48"/>
      <c r="D152" s="49"/>
      <c r="E152" s="49"/>
      <c r="F152" s="49"/>
      <c r="G152" s="49"/>
      <c r="H152" s="49"/>
      <c r="J152" s="35"/>
      <c r="K152" s="35"/>
      <c r="L152" s="35"/>
      <c r="M152" s="35"/>
      <c r="N152" s="35"/>
      <c r="O152" s="35"/>
      <c r="P152" s="35"/>
    </row>
    <row r="153" spans="1:16" s="33" customFormat="1" ht="15.75">
      <c r="A153" s="47"/>
      <c r="B153" s="48"/>
      <c r="C153" s="48"/>
      <c r="D153" s="49"/>
      <c r="E153" s="49"/>
      <c r="F153" s="49"/>
      <c r="G153" s="49"/>
      <c r="H153" s="49"/>
      <c r="J153" s="35"/>
      <c r="K153" s="35"/>
      <c r="L153" s="35"/>
      <c r="M153" s="35"/>
      <c r="N153" s="35"/>
      <c r="O153" s="35"/>
      <c r="P153" s="35"/>
    </row>
    <row r="154" spans="1:16" s="33" customFormat="1" ht="15.75">
      <c r="A154" s="47"/>
      <c r="B154" s="48"/>
      <c r="C154" s="48"/>
      <c r="D154" s="49"/>
      <c r="E154" s="49"/>
      <c r="F154" s="49"/>
      <c r="G154" s="49"/>
      <c r="H154" s="49"/>
      <c r="J154" s="35"/>
      <c r="K154" s="35"/>
      <c r="L154" s="35"/>
      <c r="M154" s="35"/>
      <c r="N154" s="35"/>
      <c r="O154" s="35"/>
      <c r="P154" s="35"/>
    </row>
    <row r="155" spans="1:16" s="33" customFormat="1" ht="15.75">
      <c r="A155" s="47"/>
      <c r="B155" s="48"/>
      <c r="C155" s="48"/>
      <c r="D155" s="49"/>
      <c r="E155" s="49"/>
      <c r="F155" s="49"/>
      <c r="G155" s="49"/>
      <c r="H155" s="49"/>
      <c r="J155" s="35"/>
      <c r="K155" s="35"/>
      <c r="L155" s="35"/>
      <c r="M155" s="35"/>
      <c r="N155" s="35"/>
      <c r="O155" s="35"/>
      <c r="P155" s="35"/>
    </row>
    <row r="156" spans="1:16" s="33" customFormat="1" ht="15.75">
      <c r="A156" s="47"/>
      <c r="B156" s="48"/>
      <c r="C156" s="48"/>
      <c r="D156" s="49"/>
      <c r="E156" s="49"/>
      <c r="F156" s="49"/>
      <c r="G156" s="49"/>
      <c r="H156" s="49"/>
      <c r="J156" s="35"/>
      <c r="K156" s="35"/>
      <c r="L156" s="35"/>
      <c r="M156" s="35"/>
      <c r="N156" s="35"/>
      <c r="O156" s="35"/>
      <c r="P156" s="35"/>
    </row>
    <row r="157" spans="1:16" s="33" customFormat="1" ht="15.75">
      <c r="A157" s="47"/>
      <c r="B157" s="48"/>
      <c r="C157" s="48"/>
      <c r="D157" s="49"/>
      <c r="E157" s="49"/>
      <c r="F157" s="49"/>
      <c r="G157" s="49"/>
      <c r="H157" s="49"/>
      <c r="J157" s="35"/>
      <c r="K157" s="35"/>
      <c r="L157" s="35"/>
      <c r="M157" s="35"/>
      <c r="N157" s="35"/>
      <c r="O157" s="35"/>
      <c r="P157" s="35"/>
    </row>
    <row r="158" spans="1:16" s="33" customFormat="1" ht="15.75">
      <c r="A158" s="47"/>
      <c r="B158" s="48"/>
      <c r="C158" s="48"/>
      <c r="D158" s="49"/>
      <c r="E158" s="49"/>
      <c r="F158" s="49"/>
      <c r="G158" s="49"/>
      <c r="H158" s="49"/>
      <c r="J158" s="35"/>
      <c r="K158" s="35"/>
      <c r="L158" s="35"/>
      <c r="M158" s="35"/>
      <c r="N158" s="35"/>
      <c r="O158" s="35"/>
      <c r="P158" s="35"/>
    </row>
    <row r="159" spans="1:16" s="33" customFormat="1" ht="15.75">
      <c r="A159" s="47"/>
      <c r="B159" s="48"/>
      <c r="C159" s="48"/>
      <c r="D159" s="49"/>
      <c r="E159" s="49"/>
      <c r="F159" s="49"/>
      <c r="G159" s="49"/>
      <c r="H159" s="49"/>
      <c r="J159" s="35"/>
      <c r="K159" s="35"/>
      <c r="L159" s="35"/>
      <c r="M159" s="35"/>
      <c r="N159" s="35"/>
      <c r="O159" s="35"/>
      <c r="P159" s="35"/>
    </row>
    <row r="160" spans="1:16" s="33" customFormat="1" ht="15.75">
      <c r="A160" s="47"/>
      <c r="B160" s="48"/>
      <c r="C160" s="48"/>
      <c r="D160" s="49"/>
      <c r="E160" s="49"/>
      <c r="F160" s="49"/>
      <c r="G160" s="49"/>
      <c r="H160" s="49"/>
      <c r="J160" s="35"/>
      <c r="K160" s="35"/>
      <c r="L160" s="35"/>
      <c r="M160" s="35"/>
      <c r="N160" s="35"/>
      <c r="O160" s="35"/>
      <c r="P160" s="35"/>
    </row>
    <row r="161" spans="1:16" s="33" customFormat="1" ht="15.75">
      <c r="A161" s="47"/>
      <c r="B161" s="48"/>
      <c r="C161" s="48"/>
      <c r="D161" s="49"/>
      <c r="E161" s="49"/>
      <c r="F161" s="49"/>
      <c r="G161" s="49"/>
      <c r="H161" s="49"/>
      <c r="J161" s="35"/>
      <c r="K161" s="35"/>
      <c r="L161" s="35"/>
      <c r="M161" s="35"/>
      <c r="N161" s="35"/>
      <c r="O161" s="35"/>
      <c r="P161" s="35"/>
    </row>
    <row r="162" spans="1:16" s="33" customFormat="1" ht="15.75">
      <c r="A162" s="47"/>
      <c r="B162" s="48"/>
      <c r="C162" s="48"/>
      <c r="D162" s="49"/>
      <c r="E162" s="49"/>
      <c r="F162" s="49"/>
      <c r="G162" s="49"/>
      <c r="H162" s="49"/>
      <c r="J162" s="35"/>
      <c r="K162" s="35"/>
      <c r="L162" s="35"/>
      <c r="M162" s="35"/>
      <c r="N162" s="35"/>
      <c r="O162" s="35"/>
      <c r="P162" s="35"/>
    </row>
    <row r="163" spans="1:16" s="33" customFormat="1" ht="15.75">
      <c r="A163" s="47"/>
      <c r="B163" s="48"/>
      <c r="C163" s="48"/>
      <c r="D163" s="49"/>
      <c r="E163" s="49"/>
      <c r="F163" s="49"/>
      <c r="G163" s="49"/>
      <c r="H163" s="49"/>
      <c r="J163" s="35"/>
      <c r="K163" s="35"/>
      <c r="L163" s="35"/>
      <c r="M163" s="35"/>
      <c r="N163" s="35"/>
      <c r="O163" s="35"/>
      <c r="P163" s="35"/>
    </row>
    <row r="164" spans="1:16" s="33" customFormat="1" ht="15.75">
      <c r="A164" s="47"/>
      <c r="B164" s="48"/>
      <c r="C164" s="48"/>
      <c r="D164" s="49"/>
      <c r="E164" s="49"/>
      <c r="F164" s="49"/>
      <c r="G164" s="49"/>
      <c r="H164" s="49"/>
      <c r="J164" s="35"/>
      <c r="K164" s="35"/>
      <c r="L164" s="35"/>
      <c r="M164" s="35"/>
      <c r="N164" s="35"/>
      <c r="O164" s="35"/>
      <c r="P164" s="35"/>
    </row>
    <row r="165" spans="1:16" s="33" customFormat="1" ht="15.75">
      <c r="A165" s="47"/>
      <c r="B165" s="48"/>
      <c r="C165" s="48"/>
      <c r="D165" s="49"/>
      <c r="E165" s="49"/>
      <c r="F165" s="49"/>
      <c r="G165" s="49"/>
      <c r="H165" s="49"/>
      <c r="J165" s="35"/>
      <c r="K165" s="35"/>
      <c r="L165" s="35"/>
      <c r="M165" s="35"/>
      <c r="N165" s="35"/>
      <c r="O165" s="35"/>
      <c r="P165" s="35"/>
    </row>
    <row r="166" spans="1:16" s="33" customFormat="1" ht="15.75">
      <c r="A166" s="47"/>
      <c r="B166" s="48"/>
      <c r="C166" s="48"/>
      <c r="D166" s="49"/>
      <c r="E166" s="49"/>
      <c r="F166" s="49"/>
      <c r="G166" s="49"/>
      <c r="H166" s="49"/>
      <c r="J166" s="35"/>
      <c r="K166" s="35"/>
      <c r="L166" s="35"/>
      <c r="M166" s="35"/>
      <c r="N166" s="35"/>
      <c r="O166" s="35"/>
      <c r="P166" s="35"/>
    </row>
    <row r="167" spans="1:16" s="33" customFormat="1" ht="15.75">
      <c r="A167" s="47"/>
      <c r="B167" s="48"/>
      <c r="C167" s="48"/>
      <c r="D167" s="49"/>
      <c r="E167" s="49"/>
      <c r="F167" s="49"/>
      <c r="G167" s="49"/>
      <c r="H167" s="49"/>
      <c r="J167" s="35"/>
      <c r="K167" s="35"/>
      <c r="L167" s="35"/>
      <c r="M167" s="35"/>
      <c r="N167" s="35"/>
      <c r="O167" s="35"/>
      <c r="P167" s="35"/>
    </row>
    <row r="168" spans="1:16" s="33" customFormat="1" ht="15.75">
      <c r="A168" s="47"/>
      <c r="B168" s="48"/>
      <c r="C168" s="48"/>
      <c r="D168" s="49"/>
      <c r="E168" s="49"/>
      <c r="F168" s="49"/>
      <c r="G168" s="49"/>
      <c r="H168" s="49"/>
      <c r="J168" s="35"/>
      <c r="K168" s="35"/>
      <c r="L168" s="35"/>
      <c r="M168" s="35"/>
      <c r="N168" s="35"/>
      <c r="O168" s="35"/>
      <c r="P168" s="35"/>
    </row>
    <row r="169" spans="1:16" s="33" customFormat="1" ht="15.75">
      <c r="A169" s="47"/>
      <c r="B169" s="48"/>
      <c r="C169" s="48"/>
      <c r="D169" s="49"/>
      <c r="E169" s="49"/>
      <c r="F169" s="49"/>
      <c r="G169" s="49"/>
      <c r="H169" s="49"/>
      <c r="J169" s="35"/>
      <c r="K169" s="35"/>
      <c r="L169" s="35"/>
      <c r="M169" s="35"/>
      <c r="N169" s="35"/>
      <c r="O169" s="35"/>
      <c r="P169" s="35"/>
    </row>
    <row r="170" spans="1:16" s="33" customFormat="1" ht="15.75">
      <c r="A170" s="47"/>
      <c r="B170" s="48"/>
      <c r="C170" s="48"/>
      <c r="D170" s="49"/>
      <c r="E170" s="49"/>
      <c r="F170" s="49"/>
      <c r="G170" s="49"/>
      <c r="H170" s="49"/>
      <c r="J170" s="35"/>
      <c r="K170" s="35"/>
      <c r="L170" s="35"/>
      <c r="M170" s="35"/>
      <c r="N170" s="35"/>
      <c r="O170" s="35"/>
      <c r="P170" s="35"/>
    </row>
    <row r="171" spans="1:16" s="33" customFormat="1" ht="15.75">
      <c r="A171" s="47"/>
      <c r="B171" s="48"/>
      <c r="C171" s="48"/>
      <c r="D171" s="49"/>
      <c r="E171" s="49"/>
      <c r="F171" s="49"/>
      <c r="G171" s="49"/>
      <c r="H171" s="49"/>
      <c r="J171" s="35"/>
      <c r="K171" s="35"/>
      <c r="L171" s="35"/>
      <c r="M171" s="35"/>
      <c r="N171" s="35"/>
      <c r="O171" s="35"/>
      <c r="P171" s="35"/>
    </row>
    <row r="172" spans="1:16" s="33" customFormat="1" ht="15.75">
      <c r="A172" s="47"/>
      <c r="B172" s="48"/>
      <c r="C172" s="48"/>
      <c r="D172" s="49"/>
      <c r="E172" s="49"/>
      <c r="F172" s="49"/>
      <c r="G172" s="49"/>
      <c r="H172" s="49"/>
      <c r="J172" s="35"/>
      <c r="K172" s="35"/>
      <c r="L172" s="35"/>
      <c r="M172" s="35"/>
      <c r="N172" s="35"/>
      <c r="O172" s="35"/>
      <c r="P172" s="35"/>
    </row>
    <row r="173" spans="1:16" s="33" customFormat="1" ht="15.75">
      <c r="A173" s="47"/>
      <c r="B173" s="48"/>
      <c r="C173" s="48"/>
      <c r="D173" s="49"/>
      <c r="E173" s="49"/>
      <c r="F173" s="49"/>
      <c r="G173" s="49"/>
      <c r="H173" s="49"/>
      <c r="J173" s="35"/>
      <c r="K173" s="35"/>
      <c r="L173" s="35"/>
      <c r="M173" s="35"/>
      <c r="N173" s="35"/>
      <c r="O173" s="35"/>
      <c r="P173" s="35"/>
    </row>
    <row r="174" spans="1:16" s="33" customFormat="1" ht="15.75">
      <c r="A174" s="47"/>
      <c r="B174" s="48"/>
      <c r="C174" s="48"/>
      <c r="D174" s="49"/>
      <c r="E174" s="49"/>
      <c r="F174" s="49"/>
      <c r="G174" s="49"/>
      <c r="H174" s="49"/>
      <c r="J174" s="35"/>
      <c r="K174" s="35"/>
      <c r="L174" s="35"/>
      <c r="M174" s="35"/>
      <c r="N174" s="35"/>
      <c r="O174" s="35"/>
      <c r="P174" s="35"/>
    </row>
    <row r="175" spans="1:16" s="33" customFormat="1" ht="15.75">
      <c r="A175" s="47"/>
      <c r="B175" s="48"/>
      <c r="C175" s="48"/>
      <c r="D175" s="49"/>
      <c r="E175" s="49"/>
      <c r="F175" s="49"/>
      <c r="G175" s="49"/>
      <c r="H175" s="49"/>
      <c r="J175" s="35"/>
      <c r="K175" s="35"/>
      <c r="L175" s="35"/>
      <c r="M175" s="35"/>
      <c r="N175" s="35"/>
      <c r="O175" s="35"/>
      <c r="P175" s="35"/>
    </row>
    <row r="176" spans="1:16" s="33" customFormat="1" ht="15.75">
      <c r="A176" s="47"/>
      <c r="B176" s="48"/>
      <c r="C176" s="48"/>
      <c r="D176" s="49"/>
      <c r="E176" s="49"/>
      <c r="F176" s="49"/>
      <c r="G176" s="49"/>
      <c r="H176" s="49"/>
      <c r="J176" s="35"/>
      <c r="K176" s="35"/>
      <c r="L176" s="35"/>
      <c r="M176" s="35"/>
      <c r="N176" s="35"/>
      <c r="O176" s="35"/>
      <c r="P176" s="35"/>
    </row>
    <row r="177" spans="1:16" s="33" customFormat="1" ht="15.75">
      <c r="A177" s="47"/>
      <c r="B177" s="48"/>
      <c r="C177" s="48"/>
      <c r="D177" s="49"/>
      <c r="E177" s="49"/>
      <c r="F177" s="49"/>
      <c r="G177" s="49"/>
      <c r="H177" s="49"/>
      <c r="J177" s="35"/>
      <c r="K177" s="35"/>
      <c r="L177" s="35"/>
      <c r="M177" s="35"/>
      <c r="N177" s="35"/>
      <c r="O177" s="35"/>
      <c r="P177" s="35"/>
    </row>
    <row r="178" spans="1:16" s="33" customFormat="1" ht="15.75">
      <c r="A178" s="47"/>
      <c r="B178" s="48"/>
      <c r="C178" s="48"/>
      <c r="D178" s="49"/>
      <c r="E178" s="49"/>
      <c r="F178" s="49"/>
      <c r="G178" s="49"/>
      <c r="H178" s="49"/>
      <c r="J178" s="35"/>
      <c r="K178" s="35"/>
      <c r="L178" s="35"/>
      <c r="M178" s="35"/>
      <c r="N178" s="35"/>
      <c r="O178" s="35"/>
      <c r="P178" s="35"/>
    </row>
    <row r="179" spans="1:16" s="33" customFormat="1" ht="15.75">
      <c r="A179" s="47"/>
      <c r="B179" s="48"/>
      <c r="C179" s="48"/>
      <c r="D179" s="49"/>
      <c r="E179" s="49"/>
      <c r="F179" s="49"/>
      <c r="G179" s="49"/>
      <c r="H179" s="49"/>
      <c r="J179" s="35"/>
      <c r="K179" s="35"/>
      <c r="L179" s="35"/>
      <c r="M179" s="35"/>
      <c r="N179" s="35"/>
      <c r="O179" s="35"/>
      <c r="P179" s="35"/>
    </row>
    <row r="180" spans="1:16" s="33" customFormat="1" ht="15.75">
      <c r="A180" s="47"/>
      <c r="B180" s="48"/>
      <c r="C180" s="48"/>
      <c r="D180" s="49"/>
      <c r="E180" s="49"/>
      <c r="F180" s="49"/>
      <c r="G180" s="49"/>
      <c r="H180" s="49"/>
      <c r="J180" s="35"/>
      <c r="K180" s="35"/>
      <c r="L180" s="35"/>
      <c r="M180" s="35"/>
      <c r="N180" s="35"/>
      <c r="O180" s="35"/>
      <c r="P180" s="35"/>
    </row>
    <row r="181" spans="1:16" s="33" customFormat="1" ht="15.75">
      <c r="A181" s="47"/>
      <c r="B181" s="48"/>
      <c r="C181" s="48"/>
      <c r="D181" s="49"/>
      <c r="E181" s="49"/>
      <c r="F181" s="49"/>
      <c r="G181" s="49"/>
      <c r="H181" s="49"/>
      <c r="J181" s="35"/>
      <c r="K181" s="35"/>
      <c r="L181" s="35"/>
      <c r="M181" s="35"/>
      <c r="N181" s="35"/>
      <c r="O181" s="35"/>
      <c r="P181" s="35"/>
    </row>
    <row r="182" spans="1:16" s="33" customFormat="1" ht="15.75">
      <c r="A182" s="47"/>
      <c r="B182" s="48"/>
      <c r="C182" s="48"/>
      <c r="D182" s="49"/>
      <c r="E182" s="49"/>
      <c r="F182" s="49"/>
      <c r="G182" s="49"/>
      <c r="H182" s="49"/>
      <c r="J182" s="35"/>
      <c r="K182" s="35"/>
      <c r="L182" s="35"/>
      <c r="M182" s="35"/>
      <c r="N182" s="35"/>
      <c r="O182" s="35"/>
      <c r="P182" s="35"/>
    </row>
    <row r="183" spans="1:16" s="33" customFormat="1" ht="15.75">
      <c r="A183" s="47"/>
      <c r="B183" s="48"/>
      <c r="C183" s="48"/>
      <c r="D183" s="49"/>
      <c r="E183" s="49"/>
      <c r="F183" s="49"/>
      <c r="G183" s="49"/>
      <c r="H183" s="49"/>
      <c r="J183" s="35"/>
      <c r="K183" s="35"/>
      <c r="L183" s="35"/>
      <c r="M183" s="35"/>
      <c r="N183" s="35"/>
      <c r="O183" s="35"/>
      <c r="P183" s="35"/>
    </row>
    <row r="184" spans="1:16" s="33" customFormat="1" ht="15.75">
      <c r="A184" s="47"/>
      <c r="B184" s="48"/>
      <c r="C184" s="48"/>
      <c r="D184" s="49"/>
      <c r="E184" s="49"/>
      <c r="F184" s="49"/>
      <c r="G184" s="49"/>
      <c r="H184" s="49"/>
      <c r="J184" s="35"/>
      <c r="K184" s="35"/>
      <c r="L184" s="35"/>
      <c r="M184" s="35"/>
      <c r="N184" s="35"/>
      <c r="O184" s="35"/>
      <c r="P184" s="35"/>
    </row>
    <row r="185" spans="1:16" s="33" customFormat="1" ht="15.75">
      <c r="A185" s="47"/>
      <c r="B185" s="48"/>
      <c r="C185" s="48"/>
      <c r="D185" s="49"/>
      <c r="E185" s="49"/>
      <c r="F185" s="49"/>
      <c r="G185" s="49"/>
      <c r="H185" s="49"/>
      <c r="J185" s="35"/>
      <c r="K185" s="35"/>
      <c r="L185" s="35"/>
      <c r="M185" s="35"/>
      <c r="N185" s="35"/>
      <c r="O185" s="35"/>
      <c r="P185" s="35"/>
    </row>
    <row r="186" spans="1:16" s="33" customFormat="1" ht="15.75">
      <c r="A186" s="47"/>
      <c r="B186" s="48"/>
      <c r="C186" s="48"/>
      <c r="D186" s="49"/>
      <c r="E186" s="49"/>
      <c r="F186" s="49"/>
      <c r="G186" s="49"/>
      <c r="H186" s="49"/>
      <c r="J186" s="35"/>
      <c r="K186" s="35"/>
      <c r="L186" s="35"/>
      <c r="M186" s="35"/>
      <c r="N186" s="35"/>
      <c r="O186" s="35"/>
      <c r="P186" s="35"/>
    </row>
    <row r="187" spans="1:16" s="33" customFormat="1" ht="15.75">
      <c r="A187" s="47"/>
      <c r="B187" s="48"/>
      <c r="C187" s="48"/>
      <c r="D187" s="49"/>
      <c r="E187" s="49"/>
      <c r="F187" s="49"/>
      <c r="G187" s="49"/>
      <c r="H187" s="49"/>
      <c r="J187" s="35"/>
      <c r="K187" s="35"/>
      <c r="L187" s="35"/>
      <c r="M187" s="35"/>
      <c r="N187" s="35"/>
      <c r="O187" s="35"/>
      <c r="P187" s="35"/>
    </row>
    <row r="188" spans="1:16" s="33" customFormat="1" ht="15.75">
      <c r="A188" s="47"/>
      <c r="B188" s="48"/>
      <c r="C188" s="48"/>
      <c r="D188" s="49"/>
      <c r="E188" s="49"/>
      <c r="F188" s="49"/>
      <c r="G188" s="49"/>
      <c r="H188" s="49"/>
      <c r="J188" s="35"/>
      <c r="K188" s="35"/>
      <c r="L188" s="35"/>
      <c r="M188" s="35"/>
      <c r="N188" s="35"/>
      <c r="O188" s="35"/>
      <c r="P188" s="35"/>
    </row>
    <row r="189" spans="1:16" s="33" customFormat="1" ht="15.75">
      <c r="A189" s="47"/>
      <c r="B189" s="48"/>
      <c r="C189" s="48"/>
      <c r="D189" s="49"/>
      <c r="E189" s="49"/>
      <c r="F189" s="49"/>
      <c r="G189" s="49"/>
      <c r="H189" s="49"/>
      <c r="J189" s="35"/>
      <c r="K189" s="35"/>
      <c r="L189" s="35"/>
      <c r="M189" s="35"/>
      <c r="N189" s="35"/>
      <c r="O189" s="35"/>
      <c r="P189" s="35"/>
    </row>
    <row r="190" spans="1:16" s="33" customFormat="1" ht="15.75">
      <c r="A190" s="47"/>
      <c r="B190" s="48"/>
      <c r="C190" s="48"/>
      <c r="D190" s="49"/>
      <c r="E190" s="49"/>
      <c r="F190" s="49"/>
      <c r="G190" s="49"/>
      <c r="H190" s="49"/>
      <c r="J190" s="35"/>
      <c r="K190" s="35"/>
      <c r="L190" s="35"/>
      <c r="M190" s="35"/>
      <c r="N190" s="35"/>
      <c r="O190" s="35"/>
      <c r="P190" s="35"/>
    </row>
    <row r="191" spans="1:16" s="33" customFormat="1" ht="15.75">
      <c r="A191" s="47"/>
      <c r="B191" s="48"/>
      <c r="C191" s="48"/>
      <c r="D191" s="49"/>
      <c r="E191" s="49"/>
      <c r="F191" s="49"/>
      <c r="G191" s="49"/>
      <c r="H191" s="49"/>
      <c r="J191" s="35"/>
      <c r="K191" s="35"/>
      <c r="L191" s="35"/>
      <c r="M191" s="35"/>
      <c r="N191" s="35"/>
      <c r="O191" s="35"/>
      <c r="P191" s="35"/>
    </row>
    <row r="192" spans="1:16" s="33" customFormat="1" ht="15.75">
      <c r="A192" s="47"/>
      <c r="B192" s="48"/>
      <c r="C192" s="48"/>
      <c r="D192" s="49"/>
      <c r="E192" s="49"/>
      <c r="F192" s="49"/>
      <c r="G192" s="49"/>
      <c r="H192" s="49"/>
      <c r="J192" s="35"/>
      <c r="K192" s="35"/>
      <c r="L192" s="35"/>
      <c r="M192" s="35"/>
      <c r="N192" s="35"/>
      <c r="O192" s="35"/>
      <c r="P192" s="35"/>
    </row>
    <row r="193" spans="1:16" s="33" customFormat="1" ht="15.75">
      <c r="A193" s="47"/>
      <c r="B193" s="48"/>
      <c r="C193" s="48"/>
      <c r="D193" s="49"/>
      <c r="E193" s="49"/>
      <c r="F193" s="49"/>
      <c r="G193" s="49"/>
      <c r="H193" s="49"/>
      <c r="J193" s="35"/>
      <c r="K193" s="35"/>
      <c r="L193" s="35"/>
      <c r="M193" s="35"/>
      <c r="N193" s="35"/>
      <c r="O193" s="35"/>
      <c r="P193" s="35"/>
    </row>
    <row r="194" spans="1:16" s="33" customFormat="1" ht="15.75">
      <c r="A194" s="47"/>
      <c r="B194" s="48"/>
      <c r="C194" s="48"/>
      <c r="D194" s="49"/>
      <c r="E194" s="49"/>
      <c r="F194" s="49"/>
      <c r="G194" s="49"/>
      <c r="H194" s="49"/>
      <c r="J194" s="35"/>
      <c r="K194" s="35"/>
      <c r="L194" s="35"/>
      <c r="M194" s="35"/>
      <c r="N194" s="35"/>
      <c r="O194" s="35"/>
      <c r="P194" s="35"/>
    </row>
    <row r="195" spans="1:16" s="33" customFormat="1" ht="15.75">
      <c r="A195" s="47"/>
      <c r="B195" s="48"/>
      <c r="C195" s="48"/>
      <c r="D195" s="49"/>
      <c r="E195" s="49"/>
      <c r="F195" s="49"/>
      <c r="G195" s="49"/>
      <c r="H195" s="49"/>
      <c r="J195" s="35"/>
      <c r="K195" s="35"/>
      <c r="L195" s="35"/>
      <c r="M195" s="35"/>
      <c r="N195" s="35"/>
      <c r="O195" s="35"/>
      <c r="P195" s="35"/>
    </row>
    <row r="196" spans="1:16" s="33" customFormat="1" ht="15.75">
      <c r="A196" s="47"/>
      <c r="B196" s="48"/>
      <c r="C196" s="48"/>
      <c r="D196" s="49"/>
      <c r="E196" s="49"/>
      <c r="F196" s="49"/>
      <c r="G196" s="49"/>
      <c r="H196" s="49"/>
      <c r="J196" s="35"/>
      <c r="K196" s="35"/>
      <c r="L196" s="35"/>
      <c r="M196" s="35"/>
      <c r="N196" s="35"/>
      <c r="O196" s="35"/>
      <c r="P196" s="35"/>
    </row>
    <row r="197" spans="1:16" s="33" customFormat="1" ht="15.75">
      <c r="A197" s="47"/>
      <c r="B197" s="48"/>
      <c r="C197" s="48"/>
      <c r="D197" s="49"/>
      <c r="E197" s="49"/>
      <c r="F197" s="49"/>
      <c r="G197" s="49"/>
      <c r="H197" s="49"/>
      <c r="J197" s="35"/>
      <c r="K197" s="35"/>
      <c r="L197" s="35"/>
      <c r="M197" s="35"/>
      <c r="N197" s="35"/>
      <c r="O197" s="35"/>
      <c r="P197" s="35"/>
    </row>
    <row r="198" spans="1:16" s="33" customFormat="1" ht="15.75">
      <c r="A198" s="47"/>
      <c r="B198" s="48"/>
      <c r="C198" s="48"/>
      <c r="D198" s="49"/>
      <c r="E198" s="49"/>
      <c r="F198" s="49"/>
      <c r="G198" s="49"/>
      <c r="H198" s="49"/>
      <c r="J198" s="35"/>
      <c r="K198" s="35"/>
      <c r="L198" s="35"/>
      <c r="M198" s="35"/>
      <c r="N198" s="35"/>
      <c r="O198" s="35"/>
      <c r="P198" s="35"/>
    </row>
    <row r="199" spans="1:16" s="33" customFormat="1" ht="15.75">
      <c r="A199" s="47"/>
      <c r="B199" s="48"/>
      <c r="C199" s="48"/>
      <c r="D199" s="49"/>
      <c r="E199" s="49"/>
      <c r="F199" s="49"/>
      <c r="G199" s="49"/>
      <c r="H199" s="49"/>
      <c r="J199" s="35"/>
      <c r="K199" s="35"/>
      <c r="L199" s="35"/>
      <c r="M199" s="35"/>
      <c r="N199" s="35"/>
      <c r="O199" s="35"/>
      <c r="P199" s="35"/>
    </row>
    <row r="200" spans="1:16" s="33" customFormat="1" ht="15.75">
      <c r="A200" s="47"/>
      <c r="B200" s="48"/>
      <c r="C200" s="48"/>
      <c r="D200" s="49"/>
      <c r="E200" s="49"/>
      <c r="F200" s="49"/>
      <c r="G200" s="49"/>
      <c r="H200" s="49"/>
      <c r="J200" s="35"/>
      <c r="K200" s="35"/>
      <c r="L200" s="35"/>
      <c r="M200" s="35"/>
      <c r="N200" s="35"/>
      <c r="O200" s="35"/>
      <c r="P200" s="35"/>
    </row>
    <row r="201" spans="1:16" s="33" customFormat="1" ht="15.75">
      <c r="A201" s="47"/>
      <c r="B201" s="48"/>
      <c r="C201" s="48"/>
      <c r="D201" s="49"/>
      <c r="E201" s="49"/>
      <c r="F201" s="49"/>
      <c r="G201" s="49"/>
      <c r="H201" s="49"/>
      <c r="J201" s="35"/>
      <c r="K201" s="35"/>
      <c r="L201" s="35"/>
      <c r="M201" s="35"/>
      <c r="N201" s="35"/>
      <c r="O201" s="35"/>
      <c r="P201" s="35"/>
    </row>
    <row r="202" spans="1:16" s="33" customFormat="1" ht="15.75">
      <c r="A202" s="47"/>
      <c r="B202" s="48"/>
      <c r="C202" s="48"/>
      <c r="D202" s="49"/>
      <c r="E202" s="49"/>
      <c r="F202" s="49"/>
      <c r="G202" s="49"/>
      <c r="H202" s="49"/>
      <c r="J202" s="35"/>
      <c r="K202" s="35"/>
      <c r="L202" s="35"/>
      <c r="M202" s="35"/>
      <c r="N202" s="35"/>
      <c r="O202" s="35"/>
      <c r="P202" s="35"/>
    </row>
    <row r="203" spans="1:16" s="33" customFormat="1" ht="15.75">
      <c r="A203" s="47"/>
      <c r="B203" s="48"/>
      <c r="C203" s="48"/>
      <c r="D203" s="49"/>
      <c r="E203" s="49"/>
      <c r="F203" s="49"/>
      <c r="G203" s="49"/>
      <c r="H203" s="49"/>
      <c r="J203" s="35"/>
      <c r="K203" s="35"/>
      <c r="L203" s="35"/>
      <c r="M203" s="35"/>
      <c r="N203" s="35"/>
      <c r="O203" s="35"/>
      <c r="P203" s="35"/>
    </row>
    <row r="204" spans="1:16" s="33" customFormat="1" ht="15.75">
      <c r="A204" s="47"/>
      <c r="B204" s="48"/>
      <c r="C204" s="48"/>
      <c r="D204" s="49"/>
      <c r="E204" s="49"/>
      <c r="F204" s="49"/>
      <c r="G204" s="49"/>
      <c r="H204" s="49"/>
      <c r="J204" s="35"/>
      <c r="K204" s="35"/>
      <c r="L204" s="35"/>
      <c r="M204" s="35"/>
      <c r="N204" s="35"/>
      <c r="O204" s="35"/>
      <c r="P204" s="35"/>
    </row>
    <row r="205" spans="1:16" s="33" customFormat="1" ht="15.75">
      <c r="A205" s="47"/>
      <c r="B205" s="48"/>
      <c r="C205" s="48"/>
      <c r="D205" s="49"/>
      <c r="E205" s="49"/>
      <c r="F205" s="49"/>
      <c r="G205" s="49"/>
      <c r="H205" s="49"/>
      <c r="J205" s="35"/>
      <c r="K205" s="35"/>
      <c r="L205" s="35"/>
      <c r="M205" s="35"/>
      <c r="N205" s="35"/>
      <c r="O205" s="35"/>
      <c r="P205" s="35"/>
    </row>
    <row r="206" spans="1:16" s="33" customFormat="1" ht="15.75">
      <c r="A206" s="47"/>
      <c r="B206" s="48"/>
      <c r="C206" s="48"/>
      <c r="D206" s="49"/>
      <c r="E206" s="49"/>
      <c r="F206" s="49"/>
      <c r="G206" s="49"/>
      <c r="H206" s="49"/>
      <c r="J206" s="35"/>
      <c r="K206" s="35"/>
      <c r="L206" s="35"/>
      <c r="M206" s="35"/>
      <c r="N206" s="35"/>
      <c r="O206" s="35"/>
      <c r="P206" s="35"/>
    </row>
    <row r="207" spans="1:16" s="33" customFormat="1" ht="15.75">
      <c r="A207" s="47"/>
      <c r="B207" s="48"/>
      <c r="C207" s="48"/>
      <c r="D207" s="49"/>
      <c r="E207" s="49"/>
      <c r="F207" s="49"/>
      <c r="G207" s="49"/>
      <c r="H207" s="49"/>
      <c r="J207" s="35"/>
      <c r="K207" s="35"/>
      <c r="L207" s="35"/>
      <c r="M207" s="35"/>
      <c r="N207" s="35"/>
      <c r="O207" s="35"/>
      <c r="P207" s="35"/>
    </row>
    <row r="208" spans="1:16" s="33" customFormat="1" ht="15.75">
      <c r="A208" s="47"/>
      <c r="B208" s="48"/>
      <c r="C208" s="48"/>
      <c r="D208" s="49"/>
      <c r="E208" s="49"/>
      <c r="F208" s="49"/>
      <c r="G208" s="49"/>
      <c r="H208" s="49"/>
      <c r="J208" s="35"/>
      <c r="K208" s="35"/>
      <c r="L208" s="35"/>
      <c r="M208" s="35"/>
      <c r="N208" s="35"/>
      <c r="O208" s="35"/>
      <c r="P208" s="35"/>
    </row>
    <row r="209" spans="1:16" s="33" customFormat="1" ht="15.75">
      <c r="A209" s="47"/>
      <c r="B209" s="48"/>
      <c r="C209" s="48"/>
      <c r="D209" s="49"/>
      <c r="E209" s="49"/>
      <c r="F209" s="49"/>
      <c r="G209" s="49"/>
      <c r="H209" s="49"/>
      <c r="J209" s="35"/>
      <c r="K209" s="35"/>
      <c r="L209" s="35"/>
      <c r="M209" s="35"/>
      <c r="N209" s="35"/>
      <c r="O209" s="35"/>
      <c r="P209" s="35"/>
    </row>
    <row r="210" spans="1:16" s="33" customFormat="1" ht="15.75">
      <c r="A210" s="47"/>
      <c r="B210" s="48"/>
      <c r="C210" s="48"/>
      <c r="D210" s="49"/>
      <c r="E210" s="49"/>
      <c r="F210" s="49"/>
      <c r="G210" s="49"/>
      <c r="H210" s="49"/>
      <c r="J210" s="35"/>
      <c r="K210" s="35"/>
      <c r="L210" s="35"/>
      <c r="M210" s="35"/>
      <c r="N210" s="35"/>
      <c r="O210" s="35"/>
      <c r="P210" s="35"/>
    </row>
    <row r="211" spans="1:16" s="33" customFormat="1" ht="15.75">
      <c r="A211" s="47"/>
      <c r="B211" s="48"/>
      <c r="C211" s="48"/>
      <c r="D211" s="49"/>
      <c r="E211" s="49"/>
      <c r="F211" s="49"/>
      <c r="G211" s="49"/>
      <c r="H211" s="49"/>
      <c r="J211" s="35"/>
      <c r="K211" s="35"/>
      <c r="L211" s="35"/>
      <c r="M211" s="35"/>
      <c r="N211" s="35"/>
      <c r="O211" s="35"/>
      <c r="P211" s="35"/>
    </row>
    <row r="212" spans="1:16" s="33" customFormat="1" ht="15.75">
      <c r="A212" s="47"/>
      <c r="B212" s="48"/>
      <c r="C212" s="48"/>
      <c r="D212" s="49"/>
      <c r="E212" s="49"/>
      <c r="F212" s="49"/>
      <c r="G212" s="49"/>
      <c r="H212" s="49"/>
      <c r="J212" s="35"/>
      <c r="K212" s="35"/>
      <c r="L212" s="35"/>
      <c r="M212" s="35"/>
      <c r="N212" s="35"/>
      <c r="O212" s="35"/>
      <c r="P212" s="35"/>
    </row>
    <row r="213" spans="1:16" s="33" customFormat="1" ht="15.75">
      <c r="A213" s="47"/>
      <c r="B213" s="48"/>
      <c r="C213" s="48"/>
      <c r="D213" s="49"/>
      <c r="E213" s="49"/>
      <c r="F213" s="49"/>
      <c r="G213" s="49"/>
      <c r="H213" s="49"/>
      <c r="J213" s="35"/>
      <c r="K213" s="35"/>
      <c r="L213" s="35"/>
      <c r="M213" s="35"/>
      <c r="N213" s="35"/>
      <c r="O213" s="35"/>
      <c r="P213" s="35"/>
    </row>
    <row r="214" spans="1:16" s="33" customFormat="1" ht="15.75">
      <c r="A214" s="47"/>
      <c r="B214" s="48"/>
      <c r="C214" s="48"/>
      <c r="D214" s="49"/>
      <c r="E214" s="49"/>
      <c r="F214" s="49"/>
      <c r="G214" s="49"/>
      <c r="H214" s="49"/>
      <c r="J214" s="35"/>
      <c r="K214" s="35"/>
      <c r="L214" s="35"/>
      <c r="M214" s="35"/>
      <c r="N214" s="35"/>
      <c r="O214" s="35"/>
      <c r="P214" s="35"/>
    </row>
    <row r="215" spans="1:16" s="33" customFormat="1" ht="15.75">
      <c r="A215" s="47"/>
      <c r="B215" s="48"/>
      <c r="C215" s="48"/>
      <c r="D215" s="49"/>
      <c r="E215" s="49"/>
      <c r="F215" s="49"/>
      <c r="G215" s="49"/>
      <c r="H215" s="49"/>
      <c r="J215" s="35"/>
      <c r="K215" s="35"/>
      <c r="L215" s="35"/>
      <c r="M215" s="35"/>
      <c r="N215" s="35"/>
      <c r="O215" s="35"/>
      <c r="P215" s="35"/>
    </row>
    <row r="216" spans="1:16" s="33" customFormat="1" ht="15.75">
      <c r="A216" s="47"/>
      <c r="B216" s="48"/>
      <c r="C216" s="48"/>
      <c r="D216" s="49"/>
      <c r="E216" s="49"/>
      <c r="F216" s="49"/>
      <c r="G216" s="49"/>
      <c r="H216" s="49"/>
      <c r="J216" s="35"/>
      <c r="K216" s="35"/>
      <c r="L216" s="35"/>
      <c r="M216" s="35"/>
      <c r="N216" s="35"/>
      <c r="O216" s="35"/>
      <c r="P216" s="35"/>
    </row>
    <row r="217" spans="1:16" s="33" customFormat="1" ht="15.75">
      <c r="A217" s="47"/>
      <c r="B217" s="48"/>
      <c r="C217" s="48"/>
      <c r="D217" s="49"/>
      <c r="E217" s="49"/>
      <c r="F217" s="49"/>
      <c r="G217" s="49"/>
      <c r="H217" s="49"/>
      <c r="J217" s="35"/>
      <c r="K217" s="35"/>
      <c r="L217" s="35"/>
      <c r="M217" s="35"/>
      <c r="N217" s="35"/>
      <c r="O217" s="35"/>
      <c r="P217" s="35"/>
    </row>
    <row r="218" spans="1:16" s="33" customFormat="1" ht="15.75">
      <c r="A218" s="47"/>
      <c r="B218" s="48"/>
      <c r="C218" s="48"/>
      <c r="D218" s="49"/>
      <c r="E218" s="49"/>
      <c r="F218" s="49"/>
      <c r="G218" s="49"/>
      <c r="H218" s="49"/>
      <c r="J218" s="35"/>
      <c r="K218" s="35"/>
      <c r="L218" s="35"/>
      <c r="M218" s="35"/>
      <c r="N218" s="35"/>
      <c r="O218" s="35"/>
      <c r="P218" s="35"/>
    </row>
    <row r="219" spans="1:16" s="33" customFormat="1" ht="15.75">
      <c r="A219" s="47"/>
      <c r="B219" s="48"/>
      <c r="C219" s="48"/>
      <c r="D219" s="49"/>
      <c r="E219" s="49"/>
      <c r="F219" s="49"/>
      <c r="G219" s="49"/>
      <c r="H219" s="49"/>
      <c r="J219" s="35"/>
      <c r="K219" s="35"/>
      <c r="L219" s="35"/>
      <c r="M219" s="35"/>
      <c r="N219" s="35"/>
      <c r="O219" s="35"/>
      <c r="P219" s="35"/>
    </row>
    <row r="220" spans="1:16" s="33" customFormat="1" ht="15.75">
      <c r="A220" s="47"/>
      <c r="B220" s="48"/>
      <c r="C220" s="48"/>
      <c r="D220" s="49"/>
      <c r="E220" s="49"/>
      <c r="F220" s="49"/>
      <c r="G220" s="49"/>
      <c r="H220" s="49"/>
      <c r="J220" s="35"/>
      <c r="K220" s="35"/>
      <c r="L220" s="35"/>
      <c r="M220" s="35"/>
      <c r="N220" s="35"/>
      <c r="O220" s="35"/>
      <c r="P220" s="35"/>
    </row>
    <row r="221" spans="1:16" s="33" customFormat="1" ht="15.75">
      <c r="A221" s="47"/>
      <c r="B221" s="48"/>
      <c r="C221" s="48"/>
      <c r="D221" s="49"/>
      <c r="E221" s="49"/>
      <c r="F221" s="49"/>
      <c r="G221" s="49"/>
      <c r="H221" s="49"/>
      <c r="J221" s="35"/>
      <c r="K221" s="35"/>
      <c r="L221" s="35"/>
      <c r="M221" s="35"/>
      <c r="N221" s="35"/>
      <c r="O221" s="35"/>
      <c r="P221" s="35"/>
    </row>
    <row r="222" spans="1:16" s="33" customFormat="1" ht="15.75">
      <c r="A222" s="47"/>
      <c r="B222" s="48"/>
      <c r="C222" s="48"/>
      <c r="D222" s="49"/>
      <c r="E222" s="49"/>
      <c r="F222" s="49"/>
      <c r="G222" s="49"/>
      <c r="H222" s="49"/>
      <c r="J222" s="35"/>
      <c r="K222" s="35"/>
      <c r="L222" s="35"/>
      <c r="M222" s="35"/>
      <c r="N222" s="35"/>
      <c r="O222" s="35"/>
      <c r="P222" s="35"/>
    </row>
    <row r="223" spans="1:16" s="33" customFormat="1" ht="15.75">
      <c r="A223" s="47"/>
      <c r="B223" s="48"/>
      <c r="C223" s="48"/>
      <c r="D223" s="49"/>
      <c r="E223" s="49"/>
      <c r="F223" s="49"/>
      <c r="G223" s="49"/>
      <c r="H223" s="49"/>
      <c r="J223" s="35"/>
      <c r="K223" s="35"/>
      <c r="L223" s="35"/>
      <c r="M223" s="35"/>
      <c r="N223" s="35"/>
      <c r="O223" s="35"/>
      <c r="P223" s="35"/>
    </row>
    <row r="224" spans="1:16" s="33" customFormat="1" ht="15.75">
      <c r="A224" s="47"/>
      <c r="B224" s="48"/>
      <c r="C224" s="48"/>
      <c r="D224" s="49"/>
      <c r="E224" s="49"/>
      <c r="F224" s="49"/>
      <c r="G224" s="49"/>
      <c r="H224" s="49"/>
      <c r="J224" s="35"/>
      <c r="K224" s="35"/>
      <c r="L224" s="35"/>
      <c r="M224" s="35"/>
      <c r="N224" s="35"/>
      <c r="O224" s="35"/>
      <c r="P224" s="35"/>
    </row>
    <row r="225" spans="1:16" s="33" customFormat="1" ht="15.75">
      <c r="A225" s="47"/>
      <c r="B225" s="48"/>
      <c r="C225" s="48"/>
      <c r="D225" s="49"/>
      <c r="E225" s="49"/>
      <c r="F225" s="49"/>
      <c r="G225" s="49"/>
      <c r="H225" s="49"/>
      <c r="J225" s="35"/>
      <c r="K225" s="35"/>
      <c r="L225" s="35"/>
      <c r="M225" s="35"/>
      <c r="N225" s="35"/>
      <c r="O225" s="35"/>
      <c r="P225" s="35"/>
    </row>
    <row r="226" spans="1:16" s="33" customFormat="1" ht="15.75">
      <c r="A226" s="47"/>
      <c r="B226" s="48"/>
      <c r="C226" s="48"/>
      <c r="D226" s="49"/>
      <c r="E226" s="49"/>
      <c r="F226" s="49"/>
      <c r="G226" s="49"/>
      <c r="H226" s="49"/>
      <c r="J226" s="35"/>
      <c r="K226" s="35"/>
      <c r="L226" s="35"/>
      <c r="M226" s="35"/>
      <c r="N226" s="35"/>
      <c r="O226" s="35"/>
      <c r="P226" s="35"/>
    </row>
    <row r="227" spans="1:16" s="33" customFormat="1" ht="15.75">
      <c r="A227" s="47"/>
      <c r="B227" s="48"/>
      <c r="C227" s="48"/>
      <c r="D227" s="49"/>
      <c r="E227" s="49"/>
      <c r="F227" s="49"/>
      <c r="G227" s="49"/>
      <c r="H227" s="49"/>
      <c r="J227" s="35"/>
      <c r="K227" s="35"/>
      <c r="L227" s="35"/>
      <c r="M227" s="35"/>
      <c r="N227" s="35"/>
      <c r="O227" s="35"/>
      <c r="P227" s="35"/>
    </row>
    <row r="228" spans="1:16" s="33" customFormat="1" ht="15.75">
      <c r="A228" s="47"/>
      <c r="B228" s="48"/>
      <c r="C228" s="48"/>
      <c r="D228" s="49"/>
      <c r="E228" s="49"/>
      <c r="F228" s="49"/>
      <c r="G228" s="49"/>
      <c r="H228" s="49"/>
      <c r="J228" s="35"/>
      <c r="K228" s="35"/>
      <c r="L228" s="35"/>
      <c r="M228" s="35"/>
      <c r="N228" s="35"/>
      <c r="O228" s="35"/>
      <c r="P228" s="35"/>
    </row>
    <row r="229" spans="1:16" s="33" customFormat="1" ht="15.75">
      <c r="A229" s="47"/>
      <c r="B229" s="48"/>
      <c r="C229" s="48"/>
      <c r="D229" s="49"/>
      <c r="E229" s="49"/>
      <c r="F229" s="49"/>
      <c r="G229" s="49"/>
      <c r="H229" s="49"/>
      <c r="J229" s="35"/>
      <c r="K229" s="35"/>
      <c r="L229" s="35"/>
      <c r="M229" s="35"/>
      <c r="N229" s="35"/>
      <c r="O229" s="35"/>
      <c r="P229" s="35"/>
    </row>
    <row r="230" spans="1:16" s="33" customFormat="1" ht="15.75">
      <c r="A230" s="47"/>
      <c r="B230" s="48"/>
      <c r="C230" s="48"/>
      <c r="D230" s="49"/>
      <c r="E230" s="49"/>
      <c r="F230" s="49"/>
      <c r="G230" s="49"/>
      <c r="H230" s="49"/>
      <c r="J230" s="35"/>
      <c r="K230" s="35"/>
      <c r="L230" s="35"/>
      <c r="M230" s="35"/>
      <c r="N230" s="35"/>
      <c r="O230" s="35"/>
      <c r="P230" s="35"/>
    </row>
    <row r="231" spans="1:16" s="33" customFormat="1" ht="15.75">
      <c r="A231" s="47"/>
      <c r="B231" s="48"/>
      <c r="C231" s="48"/>
      <c r="D231" s="49"/>
      <c r="E231" s="49"/>
      <c r="F231" s="49"/>
      <c r="G231" s="49"/>
      <c r="H231" s="49"/>
      <c r="J231" s="35"/>
      <c r="K231" s="35"/>
      <c r="L231" s="35"/>
      <c r="M231" s="35"/>
      <c r="N231" s="35"/>
      <c r="O231" s="35"/>
      <c r="P231" s="35"/>
    </row>
    <row r="232" spans="1:16" s="33" customFormat="1" ht="15.75">
      <c r="A232" s="47"/>
      <c r="B232" s="48"/>
      <c r="C232" s="48"/>
      <c r="D232" s="49"/>
      <c r="E232" s="49"/>
      <c r="F232" s="49"/>
      <c r="G232" s="49"/>
      <c r="H232" s="49"/>
      <c r="J232" s="35"/>
      <c r="K232" s="35"/>
      <c r="L232" s="35"/>
      <c r="M232" s="35"/>
      <c r="N232" s="35"/>
      <c r="O232" s="35"/>
      <c r="P232" s="35"/>
    </row>
    <row r="233" spans="1:16" s="33" customFormat="1" ht="15.75">
      <c r="A233" s="47"/>
      <c r="B233" s="48"/>
      <c r="C233" s="48"/>
      <c r="D233" s="49"/>
      <c r="E233" s="49"/>
      <c r="F233" s="49"/>
      <c r="G233" s="49"/>
      <c r="H233" s="49"/>
      <c r="J233" s="35"/>
      <c r="K233" s="35"/>
      <c r="L233" s="35"/>
      <c r="M233" s="35"/>
      <c r="N233" s="35"/>
      <c r="O233" s="35"/>
      <c r="P233" s="35"/>
    </row>
    <row r="234" spans="1:16" s="33" customFormat="1" ht="15.75">
      <c r="A234" s="47"/>
      <c r="B234" s="48"/>
      <c r="C234" s="48"/>
      <c r="D234" s="49"/>
      <c r="E234" s="49"/>
      <c r="F234" s="49"/>
      <c r="G234" s="49"/>
      <c r="H234" s="49"/>
      <c r="J234" s="35"/>
      <c r="K234" s="35"/>
      <c r="L234" s="35"/>
      <c r="M234" s="35"/>
      <c r="N234" s="35"/>
      <c r="O234" s="35"/>
      <c r="P234" s="35"/>
    </row>
    <row r="235" spans="1:16" s="33" customFormat="1" ht="15.75">
      <c r="A235" s="47"/>
      <c r="B235" s="48"/>
      <c r="C235" s="48"/>
      <c r="D235" s="49"/>
      <c r="E235" s="49"/>
      <c r="F235" s="49"/>
      <c r="G235" s="49"/>
      <c r="H235" s="49"/>
      <c r="J235" s="35"/>
      <c r="K235" s="35"/>
      <c r="L235" s="35"/>
      <c r="M235" s="35"/>
      <c r="N235" s="35"/>
      <c r="O235" s="35"/>
      <c r="P235" s="35"/>
    </row>
    <row r="236" spans="1:16" s="33" customFormat="1" ht="15.75">
      <c r="A236" s="47"/>
      <c r="B236" s="48"/>
      <c r="C236" s="48"/>
      <c r="D236" s="49"/>
      <c r="E236" s="49"/>
      <c r="F236" s="49"/>
      <c r="G236" s="49"/>
      <c r="H236" s="49"/>
      <c r="J236" s="35"/>
      <c r="K236" s="35"/>
      <c r="L236" s="35"/>
      <c r="M236" s="35"/>
      <c r="N236" s="35"/>
      <c r="O236" s="35"/>
      <c r="P236" s="35"/>
    </row>
    <row r="237" spans="1:16" s="33" customFormat="1" ht="15.75">
      <c r="A237" s="47"/>
      <c r="B237" s="48"/>
      <c r="C237" s="48"/>
      <c r="D237" s="49"/>
      <c r="E237" s="49"/>
      <c r="F237" s="49"/>
      <c r="G237" s="49"/>
      <c r="H237" s="49"/>
      <c r="J237" s="35"/>
      <c r="K237" s="35"/>
      <c r="L237" s="35"/>
      <c r="M237" s="35"/>
      <c r="N237" s="35"/>
      <c r="O237" s="35"/>
      <c r="P237" s="35"/>
    </row>
    <row r="238" spans="1:16" s="33" customFormat="1" ht="15.75">
      <c r="A238" s="47"/>
      <c r="B238" s="48"/>
      <c r="C238" s="48"/>
      <c r="D238" s="49"/>
      <c r="E238" s="49"/>
      <c r="F238" s="49"/>
      <c r="G238" s="49"/>
      <c r="H238" s="49"/>
      <c r="J238" s="35"/>
      <c r="K238" s="35"/>
      <c r="L238" s="35"/>
      <c r="M238" s="35"/>
      <c r="N238" s="35"/>
      <c r="O238" s="35"/>
      <c r="P238" s="35"/>
    </row>
    <row r="239" spans="1:16" s="33" customFormat="1" ht="15.75">
      <c r="A239" s="47"/>
      <c r="B239" s="48"/>
      <c r="C239" s="48"/>
      <c r="D239" s="49"/>
      <c r="E239" s="49"/>
      <c r="F239" s="49"/>
      <c r="G239" s="49"/>
      <c r="H239" s="49"/>
      <c r="J239" s="35"/>
      <c r="K239" s="35"/>
      <c r="L239" s="35"/>
      <c r="M239" s="35"/>
      <c r="N239" s="35"/>
      <c r="O239" s="35"/>
      <c r="P239" s="35"/>
    </row>
    <row r="240" spans="1:16" s="33" customFormat="1" ht="15.75">
      <c r="A240" s="47"/>
      <c r="B240" s="48"/>
      <c r="C240" s="48"/>
      <c r="D240" s="49"/>
      <c r="E240" s="49"/>
      <c r="F240" s="49"/>
      <c r="G240" s="49"/>
      <c r="H240" s="49"/>
      <c r="J240" s="35"/>
      <c r="K240" s="35"/>
      <c r="L240" s="35"/>
      <c r="M240" s="35"/>
      <c r="N240" s="35"/>
      <c r="O240" s="35"/>
      <c r="P240" s="35"/>
    </row>
    <row r="241" spans="1:16" s="33" customFormat="1" ht="15.75">
      <c r="A241" s="47"/>
      <c r="B241" s="48"/>
      <c r="C241" s="48"/>
      <c r="D241" s="49"/>
      <c r="E241" s="49"/>
      <c r="F241" s="49"/>
      <c r="G241" s="49"/>
      <c r="H241" s="49"/>
      <c r="J241" s="35"/>
      <c r="K241" s="35"/>
      <c r="L241" s="35"/>
      <c r="M241" s="35"/>
      <c r="N241" s="35"/>
      <c r="O241" s="35"/>
      <c r="P241" s="35"/>
    </row>
    <row r="242" spans="1:16" s="33" customFormat="1" ht="15.75">
      <c r="A242" s="47"/>
      <c r="B242" s="48"/>
      <c r="C242" s="48"/>
      <c r="D242" s="49"/>
      <c r="E242" s="49"/>
      <c r="F242" s="49"/>
      <c r="G242" s="49"/>
      <c r="H242" s="49"/>
      <c r="J242" s="35"/>
      <c r="K242" s="35"/>
      <c r="L242" s="35"/>
      <c r="M242" s="35"/>
      <c r="N242" s="35"/>
      <c r="O242" s="35"/>
      <c r="P242" s="35"/>
    </row>
    <row r="243" spans="1:16" s="33" customFormat="1" ht="15.75">
      <c r="A243" s="47"/>
      <c r="B243" s="48"/>
      <c r="C243" s="48"/>
      <c r="D243" s="49"/>
      <c r="E243" s="49"/>
      <c r="F243" s="49"/>
      <c r="G243" s="49"/>
      <c r="H243" s="49"/>
      <c r="J243" s="35"/>
      <c r="K243" s="35"/>
      <c r="L243" s="35"/>
      <c r="M243" s="35"/>
      <c r="N243" s="35"/>
      <c r="O243" s="35"/>
      <c r="P243" s="35"/>
    </row>
    <row r="244" spans="1:16" s="33" customFormat="1" ht="15.75">
      <c r="A244" s="47"/>
      <c r="B244" s="48"/>
      <c r="C244" s="48"/>
      <c r="D244" s="49"/>
      <c r="E244" s="49"/>
      <c r="F244" s="49"/>
      <c r="G244" s="49"/>
      <c r="H244" s="49"/>
      <c r="J244" s="35"/>
      <c r="K244" s="35"/>
      <c r="L244" s="35"/>
      <c r="M244" s="35"/>
      <c r="N244" s="35"/>
      <c r="O244" s="35"/>
      <c r="P244" s="35"/>
    </row>
    <row r="245" spans="1:16" s="33" customFormat="1" ht="15.75">
      <c r="A245" s="47"/>
      <c r="B245" s="48"/>
      <c r="C245" s="48"/>
      <c r="D245" s="49"/>
      <c r="E245" s="49"/>
      <c r="F245" s="49"/>
      <c r="G245" s="49"/>
      <c r="H245" s="49"/>
      <c r="J245" s="35"/>
      <c r="K245" s="35"/>
      <c r="L245" s="35"/>
      <c r="M245" s="35"/>
      <c r="N245" s="35"/>
      <c r="O245" s="35"/>
      <c r="P245" s="35"/>
    </row>
    <row r="246" spans="1:16" s="33" customFormat="1" ht="15.75">
      <c r="A246" s="47"/>
      <c r="B246" s="48"/>
      <c r="C246" s="48"/>
      <c r="D246" s="49"/>
      <c r="E246" s="49"/>
      <c r="F246" s="49"/>
      <c r="G246" s="49"/>
      <c r="H246" s="49"/>
      <c r="J246" s="35"/>
      <c r="K246" s="35"/>
      <c r="L246" s="35"/>
      <c r="M246" s="35"/>
      <c r="N246" s="35"/>
      <c r="O246" s="35"/>
      <c r="P246" s="35"/>
    </row>
    <row r="247" spans="1:16" s="33" customFormat="1" ht="15.75">
      <c r="A247" s="47"/>
      <c r="B247" s="48"/>
      <c r="C247" s="48"/>
      <c r="D247" s="49"/>
      <c r="E247" s="49"/>
      <c r="F247" s="49"/>
      <c r="G247" s="49"/>
      <c r="H247" s="49"/>
      <c r="J247" s="35"/>
      <c r="K247" s="35"/>
      <c r="L247" s="35"/>
      <c r="M247" s="35"/>
      <c r="N247" s="35"/>
      <c r="O247" s="35"/>
      <c r="P247" s="35"/>
    </row>
    <row r="248" spans="1:16" s="33" customFormat="1" ht="15.75">
      <c r="A248" s="47"/>
      <c r="B248" s="48"/>
      <c r="C248" s="48"/>
      <c r="D248" s="49"/>
      <c r="E248" s="49"/>
      <c r="F248" s="49"/>
      <c r="G248" s="49"/>
      <c r="H248" s="49"/>
      <c r="J248" s="35"/>
      <c r="K248" s="35"/>
      <c r="L248" s="35"/>
      <c r="M248" s="35"/>
      <c r="N248" s="35"/>
      <c r="O248" s="35"/>
      <c r="P248" s="35"/>
    </row>
    <row r="249" spans="1:16" s="33" customFormat="1" ht="15.75">
      <c r="A249" s="47"/>
      <c r="B249" s="48"/>
      <c r="C249" s="48"/>
      <c r="D249" s="49"/>
      <c r="E249" s="49"/>
      <c r="F249" s="49"/>
      <c r="G249" s="49"/>
      <c r="H249" s="49"/>
      <c r="J249" s="35"/>
      <c r="K249" s="35"/>
      <c r="L249" s="35"/>
      <c r="M249" s="35"/>
      <c r="N249" s="35"/>
      <c r="O249" s="35"/>
      <c r="P249" s="35"/>
    </row>
    <row r="250" spans="1:16" s="33" customFormat="1" ht="15.75">
      <c r="A250" s="47"/>
      <c r="B250" s="48"/>
      <c r="C250" s="48"/>
      <c r="D250" s="49"/>
      <c r="E250" s="49"/>
      <c r="F250" s="49"/>
      <c r="G250" s="49"/>
      <c r="H250" s="49"/>
      <c r="J250" s="35"/>
      <c r="K250" s="35"/>
      <c r="L250" s="35"/>
      <c r="M250" s="35"/>
      <c r="N250" s="35"/>
      <c r="O250" s="35"/>
      <c r="P250" s="35"/>
    </row>
    <row r="251" spans="1:16" s="33" customFormat="1" ht="15.75">
      <c r="A251" s="47"/>
      <c r="B251" s="48"/>
      <c r="C251" s="48"/>
      <c r="D251" s="49"/>
      <c r="E251" s="49"/>
      <c r="F251" s="49"/>
      <c r="G251" s="49"/>
      <c r="H251" s="49"/>
      <c r="J251" s="35"/>
      <c r="K251" s="35"/>
      <c r="L251" s="35"/>
      <c r="M251" s="35"/>
      <c r="N251" s="35"/>
      <c r="O251" s="35"/>
      <c r="P251" s="35"/>
    </row>
    <row r="252" spans="1:16" s="33" customFormat="1" ht="15.75">
      <c r="A252" s="47"/>
      <c r="B252" s="48"/>
      <c r="C252" s="48"/>
      <c r="D252" s="49"/>
      <c r="E252" s="49"/>
      <c r="F252" s="49"/>
      <c r="G252" s="49"/>
      <c r="H252" s="49"/>
      <c r="J252" s="35"/>
      <c r="K252" s="35"/>
      <c r="L252" s="35"/>
      <c r="M252" s="35"/>
      <c r="N252" s="35"/>
      <c r="O252" s="35"/>
      <c r="P252" s="35"/>
    </row>
    <row r="253" spans="1:16" s="33" customFormat="1" ht="15.75">
      <c r="A253" s="47"/>
      <c r="B253" s="48"/>
      <c r="C253" s="48"/>
      <c r="D253" s="49"/>
      <c r="E253" s="49"/>
      <c r="F253" s="49"/>
      <c r="G253" s="49"/>
      <c r="H253" s="49"/>
      <c r="J253" s="35"/>
      <c r="K253" s="35"/>
      <c r="L253" s="35"/>
      <c r="M253" s="35"/>
      <c r="N253" s="35"/>
      <c r="O253" s="35"/>
      <c r="P253" s="35"/>
    </row>
    <row r="254" spans="1:16" s="33" customFormat="1" ht="15.75">
      <c r="A254" s="47"/>
      <c r="B254" s="48"/>
      <c r="C254" s="48"/>
      <c r="D254" s="49"/>
      <c r="E254" s="49"/>
      <c r="F254" s="49"/>
      <c r="G254" s="49"/>
      <c r="H254" s="49"/>
      <c r="J254" s="35"/>
      <c r="K254" s="35"/>
      <c r="L254" s="35"/>
      <c r="M254" s="35"/>
      <c r="N254" s="35"/>
      <c r="O254" s="35"/>
      <c r="P254" s="35"/>
    </row>
    <row r="255" spans="1:16" s="33" customFormat="1" ht="15.75">
      <c r="A255" s="47"/>
      <c r="B255" s="48"/>
      <c r="C255" s="48"/>
      <c r="D255" s="49"/>
      <c r="E255" s="49"/>
      <c r="F255" s="49"/>
      <c r="G255" s="49"/>
      <c r="H255" s="49"/>
      <c r="J255" s="35"/>
      <c r="K255" s="35"/>
      <c r="L255" s="35"/>
      <c r="M255" s="35"/>
      <c r="N255" s="35"/>
      <c r="O255" s="35"/>
      <c r="P255" s="35"/>
    </row>
    <row r="256" spans="1:16" s="33" customFormat="1" ht="15.75">
      <c r="A256" s="47"/>
      <c r="B256" s="48"/>
      <c r="C256" s="48"/>
      <c r="D256" s="49"/>
      <c r="E256" s="49"/>
      <c r="F256" s="49"/>
      <c r="G256" s="49"/>
      <c r="H256" s="49"/>
      <c r="J256" s="35"/>
      <c r="K256" s="35"/>
      <c r="L256" s="35"/>
      <c r="M256" s="35"/>
      <c r="N256" s="35"/>
      <c r="O256" s="35"/>
      <c r="P256" s="35"/>
    </row>
    <row r="257" spans="1:16" s="33" customFormat="1" ht="15.75">
      <c r="A257" s="47"/>
      <c r="B257" s="48"/>
      <c r="C257" s="48"/>
      <c r="D257" s="49"/>
      <c r="E257" s="49"/>
      <c r="F257" s="49"/>
      <c r="G257" s="49"/>
      <c r="H257" s="49"/>
      <c r="J257" s="35"/>
      <c r="K257" s="35"/>
      <c r="L257" s="35"/>
      <c r="M257" s="35"/>
      <c r="N257" s="35"/>
      <c r="O257" s="35"/>
      <c r="P257" s="35"/>
    </row>
    <row r="258" spans="1:16" s="33" customFormat="1" ht="15.75">
      <c r="A258" s="47"/>
      <c r="B258" s="48"/>
      <c r="C258" s="48"/>
      <c r="D258" s="49"/>
      <c r="E258" s="49"/>
      <c r="F258" s="49"/>
      <c r="G258" s="49"/>
      <c r="H258" s="49"/>
      <c r="J258" s="35"/>
      <c r="K258" s="35"/>
      <c r="L258" s="35"/>
      <c r="M258" s="35"/>
      <c r="N258" s="35"/>
      <c r="O258" s="35"/>
      <c r="P258" s="35"/>
    </row>
    <row r="259" spans="1:16" s="33" customFormat="1" ht="15.75">
      <c r="A259" s="47"/>
      <c r="B259" s="48"/>
      <c r="C259" s="48"/>
      <c r="D259" s="49"/>
      <c r="E259" s="49"/>
      <c r="F259" s="49"/>
      <c r="G259" s="49"/>
      <c r="H259" s="49"/>
      <c r="J259" s="35"/>
      <c r="K259" s="35"/>
      <c r="L259" s="35"/>
      <c r="M259" s="35"/>
      <c r="N259" s="35"/>
      <c r="O259" s="35"/>
      <c r="P259" s="35"/>
    </row>
    <row r="260" spans="1:16" s="33" customFormat="1" ht="15.75">
      <c r="A260" s="47"/>
      <c r="B260" s="48"/>
      <c r="C260" s="48"/>
      <c r="D260" s="49"/>
      <c r="E260" s="49"/>
      <c r="F260" s="49"/>
      <c r="G260" s="49"/>
      <c r="H260" s="49"/>
      <c r="J260" s="35"/>
      <c r="K260" s="35"/>
      <c r="L260" s="35"/>
      <c r="M260" s="35"/>
      <c r="N260" s="35"/>
      <c r="O260" s="35"/>
      <c r="P260" s="35"/>
    </row>
    <row r="261" spans="1:16" s="33" customFormat="1" ht="15.75">
      <c r="A261" s="47"/>
      <c r="B261" s="48"/>
      <c r="C261" s="48"/>
      <c r="D261" s="49"/>
      <c r="E261" s="49"/>
      <c r="F261" s="49"/>
      <c r="G261" s="49"/>
      <c r="H261" s="49"/>
      <c r="J261" s="35"/>
      <c r="K261" s="35"/>
      <c r="L261" s="35"/>
      <c r="M261" s="35"/>
      <c r="N261" s="35"/>
      <c r="O261" s="35"/>
      <c r="P261" s="35"/>
    </row>
    <row r="262" spans="1:16" s="33" customFormat="1" ht="15.75">
      <c r="A262" s="47"/>
      <c r="B262" s="48"/>
      <c r="C262" s="48"/>
      <c r="D262" s="49"/>
      <c r="E262" s="49"/>
      <c r="F262" s="49"/>
      <c r="G262" s="49"/>
      <c r="H262" s="49"/>
      <c r="J262" s="35"/>
      <c r="K262" s="35"/>
      <c r="L262" s="35"/>
      <c r="M262" s="35"/>
      <c r="N262" s="35"/>
      <c r="O262" s="35"/>
      <c r="P262" s="35"/>
    </row>
    <row r="263" spans="1:16" s="33" customFormat="1" ht="15.75">
      <c r="A263" s="47"/>
      <c r="B263" s="48"/>
      <c r="C263" s="48"/>
      <c r="D263" s="49"/>
      <c r="E263" s="49"/>
      <c r="F263" s="49"/>
      <c r="G263" s="49"/>
      <c r="H263" s="49"/>
      <c r="J263" s="35"/>
      <c r="K263" s="35"/>
      <c r="L263" s="35"/>
      <c r="M263" s="35"/>
      <c r="N263" s="35"/>
      <c r="O263" s="35"/>
      <c r="P263" s="35"/>
    </row>
    <row r="264" spans="1:16" s="33" customFormat="1" ht="15.75">
      <c r="A264" s="47"/>
      <c r="B264" s="48"/>
      <c r="C264" s="48"/>
      <c r="D264" s="49"/>
      <c r="E264" s="49"/>
      <c r="F264" s="49"/>
      <c r="G264" s="49"/>
      <c r="H264" s="49"/>
      <c r="J264" s="35"/>
      <c r="K264" s="35"/>
      <c r="L264" s="35"/>
      <c r="M264" s="35"/>
      <c r="N264" s="35"/>
      <c r="O264" s="35"/>
      <c r="P264" s="35"/>
    </row>
    <row r="265" spans="1:16" s="33" customFormat="1" ht="15.75">
      <c r="A265" s="47"/>
      <c r="B265" s="48"/>
      <c r="C265" s="48"/>
      <c r="D265" s="49"/>
      <c r="E265" s="49"/>
      <c r="F265" s="49"/>
      <c r="G265" s="49"/>
      <c r="H265" s="49"/>
      <c r="J265" s="35"/>
      <c r="K265" s="35"/>
      <c r="L265" s="35"/>
      <c r="M265" s="35"/>
      <c r="N265" s="35"/>
      <c r="O265" s="35"/>
      <c r="P265" s="35"/>
    </row>
    <row r="266" spans="1:16" s="33" customFormat="1" ht="15.75">
      <c r="A266" s="47"/>
      <c r="B266" s="48"/>
      <c r="C266" s="48"/>
      <c r="D266" s="49"/>
      <c r="E266" s="49"/>
      <c r="F266" s="49"/>
      <c r="G266" s="49"/>
      <c r="H266" s="49"/>
      <c r="J266" s="35"/>
      <c r="K266" s="35"/>
      <c r="L266" s="35"/>
      <c r="M266" s="35"/>
      <c r="N266" s="35"/>
      <c r="O266" s="35"/>
      <c r="P266" s="35"/>
    </row>
    <row r="267" spans="1:16" s="33" customFormat="1" ht="15.75">
      <c r="A267" s="47"/>
      <c r="B267" s="48"/>
      <c r="C267" s="48"/>
      <c r="D267" s="49"/>
      <c r="E267" s="49"/>
      <c r="F267" s="49"/>
      <c r="G267" s="49"/>
      <c r="H267" s="49"/>
      <c r="J267" s="35"/>
      <c r="K267" s="35"/>
      <c r="L267" s="35"/>
      <c r="M267" s="35"/>
      <c r="N267" s="35"/>
      <c r="O267" s="35"/>
      <c r="P267" s="35"/>
    </row>
    <row r="268" spans="1:16" s="33" customFormat="1" ht="15.75">
      <c r="A268" s="47"/>
      <c r="B268" s="48"/>
      <c r="C268" s="48"/>
      <c r="D268" s="49"/>
      <c r="E268" s="49"/>
      <c r="F268" s="49"/>
      <c r="G268" s="49"/>
      <c r="H268" s="49"/>
      <c r="J268" s="35"/>
      <c r="K268" s="35"/>
      <c r="L268" s="35"/>
      <c r="M268" s="35"/>
      <c r="N268" s="35"/>
      <c r="O268" s="35"/>
      <c r="P268" s="35"/>
    </row>
    <row r="269" spans="1:16" s="33" customFormat="1" ht="15.75">
      <c r="A269" s="47"/>
      <c r="B269" s="48"/>
      <c r="C269" s="48"/>
      <c r="D269" s="49"/>
      <c r="E269" s="49"/>
      <c r="F269" s="49"/>
      <c r="G269" s="49"/>
      <c r="H269" s="49"/>
      <c r="J269" s="35"/>
      <c r="K269" s="35"/>
      <c r="L269" s="35"/>
      <c r="M269" s="35"/>
      <c r="N269" s="35"/>
      <c r="O269" s="35"/>
      <c r="P269" s="35"/>
    </row>
    <row r="270" spans="1:16" s="33" customFormat="1" ht="15.75">
      <c r="A270" s="47"/>
      <c r="B270" s="48"/>
      <c r="C270" s="48"/>
      <c r="D270" s="49"/>
      <c r="E270" s="49"/>
      <c r="F270" s="49"/>
      <c r="G270" s="49"/>
      <c r="H270" s="49"/>
      <c r="J270" s="35"/>
      <c r="K270" s="35"/>
      <c r="L270" s="35"/>
      <c r="M270" s="35"/>
      <c r="N270" s="35"/>
      <c r="O270" s="35"/>
      <c r="P270" s="35"/>
    </row>
    <row r="271" spans="1:16" s="33" customFormat="1" ht="15.75">
      <c r="A271" s="47"/>
      <c r="B271" s="48"/>
      <c r="C271" s="48"/>
      <c r="D271" s="49"/>
      <c r="E271" s="49"/>
      <c r="F271" s="49"/>
      <c r="G271" s="49"/>
      <c r="H271" s="49"/>
      <c r="J271" s="35"/>
      <c r="K271" s="35"/>
      <c r="L271" s="35"/>
      <c r="M271" s="35"/>
      <c r="N271" s="35"/>
      <c r="O271" s="35"/>
      <c r="P271" s="35"/>
    </row>
    <row r="272" spans="1:16" s="33" customFormat="1" ht="15.75">
      <c r="A272" s="47"/>
      <c r="B272" s="48"/>
      <c r="C272" s="48"/>
      <c r="D272" s="49"/>
      <c r="E272" s="49"/>
      <c r="F272" s="49"/>
      <c r="G272" s="49"/>
      <c r="H272" s="49"/>
      <c r="J272" s="35"/>
      <c r="K272" s="35"/>
      <c r="L272" s="35"/>
      <c r="M272" s="35"/>
      <c r="N272" s="35"/>
      <c r="O272" s="35"/>
      <c r="P272" s="35"/>
    </row>
    <row r="273" spans="1:16" s="33" customFormat="1" ht="15.75">
      <c r="A273" s="47"/>
      <c r="B273" s="48"/>
      <c r="C273" s="48"/>
      <c r="D273" s="49"/>
      <c r="E273" s="49"/>
      <c r="F273" s="49"/>
      <c r="G273" s="49"/>
      <c r="H273" s="49"/>
      <c r="J273" s="35"/>
      <c r="K273" s="35"/>
      <c r="L273" s="35"/>
      <c r="M273" s="35"/>
      <c r="N273" s="35"/>
      <c r="O273" s="35"/>
      <c r="P273" s="35"/>
    </row>
    <row r="274" spans="1:16" s="33" customFormat="1" ht="15.75">
      <c r="A274" s="47"/>
      <c r="B274" s="48"/>
      <c r="C274" s="48"/>
      <c r="D274" s="49"/>
      <c r="E274" s="49"/>
      <c r="F274" s="49"/>
      <c r="G274" s="49"/>
      <c r="H274" s="49"/>
      <c r="J274" s="35"/>
      <c r="K274" s="35"/>
      <c r="L274" s="35"/>
      <c r="M274" s="35"/>
      <c r="N274" s="35"/>
      <c r="O274" s="35"/>
      <c r="P274" s="35"/>
    </row>
    <row r="275" spans="1:16" s="33" customFormat="1" ht="15.75">
      <c r="A275" s="47"/>
      <c r="B275" s="48"/>
      <c r="C275" s="48"/>
      <c r="D275" s="49"/>
      <c r="E275" s="49"/>
      <c r="F275" s="49"/>
      <c r="G275" s="49"/>
      <c r="H275" s="49"/>
      <c r="J275" s="35"/>
      <c r="K275" s="35"/>
      <c r="L275" s="35"/>
      <c r="M275" s="35"/>
      <c r="N275" s="35"/>
      <c r="O275" s="35"/>
      <c r="P275" s="35"/>
    </row>
    <row r="276" spans="1:16" s="33" customFormat="1" ht="15.75">
      <c r="A276" s="47"/>
      <c r="B276" s="48"/>
      <c r="C276" s="48"/>
      <c r="D276" s="49"/>
      <c r="E276" s="49"/>
      <c r="F276" s="49"/>
      <c r="G276" s="49"/>
      <c r="H276" s="49"/>
      <c r="J276" s="35"/>
      <c r="K276" s="35"/>
      <c r="L276" s="35"/>
      <c r="M276" s="35"/>
      <c r="N276" s="35"/>
      <c r="O276" s="35"/>
      <c r="P276" s="35"/>
    </row>
    <row r="277" spans="1:16" s="33" customFormat="1" ht="15.75">
      <c r="A277" s="47"/>
      <c r="B277" s="48"/>
      <c r="C277" s="48"/>
      <c r="D277" s="49"/>
      <c r="E277" s="49"/>
      <c r="F277" s="49"/>
      <c r="G277" s="49"/>
      <c r="H277" s="49"/>
      <c r="J277" s="35"/>
      <c r="K277" s="35"/>
      <c r="L277" s="35"/>
      <c r="M277" s="35"/>
      <c r="N277" s="35"/>
      <c r="O277" s="35"/>
      <c r="P277" s="35"/>
    </row>
    <row r="278" spans="1:16" s="33" customFormat="1" ht="15.75">
      <c r="A278" s="47"/>
      <c r="B278" s="48"/>
      <c r="C278" s="48"/>
      <c r="D278" s="49"/>
      <c r="E278" s="49"/>
      <c r="F278" s="49"/>
      <c r="G278" s="49"/>
      <c r="H278" s="49"/>
      <c r="J278" s="35"/>
      <c r="K278" s="35"/>
      <c r="L278" s="35"/>
      <c r="M278" s="35"/>
      <c r="N278" s="35"/>
      <c r="O278" s="35"/>
      <c r="P278" s="35"/>
    </row>
    <row r="279" spans="1:16" s="33" customFormat="1" ht="15.75">
      <c r="A279" s="47"/>
      <c r="B279" s="48"/>
      <c r="C279" s="48"/>
      <c r="D279" s="49"/>
      <c r="E279" s="49"/>
      <c r="F279" s="49"/>
      <c r="G279" s="49"/>
      <c r="H279" s="49"/>
      <c r="J279" s="35"/>
      <c r="K279" s="35"/>
      <c r="L279" s="35"/>
      <c r="M279" s="35"/>
      <c r="N279" s="35"/>
      <c r="O279" s="35"/>
      <c r="P279" s="35"/>
    </row>
    <row r="280" spans="1:16" s="33" customFormat="1" ht="15.75">
      <c r="A280" s="47"/>
      <c r="B280" s="48"/>
      <c r="C280" s="48"/>
      <c r="D280" s="49"/>
      <c r="E280" s="49"/>
      <c r="F280" s="49"/>
      <c r="G280" s="49"/>
      <c r="H280" s="49"/>
      <c r="J280" s="35"/>
      <c r="K280" s="35"/>
      <c r="L280" s="35"/>
      <c r="M280" s="35"/>
      <c r="N280" s="35"/>
      <c r="O280" s="35"/>
      <c r="P280" s="35"/>
    </row>
    <row r="281" spans="1:16" s="33" customFormat="1" ht="15.75">
      <c r="A281" s="47"/>
      <c r="B281" s="48"/>
      <c r="C281" s="48"/>
      <c r="D281" s="49"/>
      <c r="E281" s="49"/>
      <c r="F281" s="49"/>
      <c r="G281" s="49"/>
      <c r="H281" s="49"/>
      <c r="J281" s="35"/>
      <c r="K281" s="35"/>
      <c r="L281" s="35"/>
      <c r="M281" s="35"/>
      <c r="N281" s="35"/>
      <c r="O281" s="35"/>
      <c r="P281" s="35"/>
    </row>
    <row r="282" spans="1:16" s="33" customFormat="1" ht="15.75">
      <c r="A282" s="47"/>
      <c r="B282" s="48"/>
      <c r="C282" s="48"/>
      <c r="D282" s="49"/>
      <c r="E282" s="49"/>
      <c r="F282" s="49"/>
      <c r="G282" s="49"/>
      <c r="H282" s="49"/>
      <c r="J282" s="35"/>
      <c r="K282" s="35"/>
      <c r="L282" s="35"/>
      <c r="M282" s="35"/>
      <c r="N282" s="35"/>
      <c r="O282" s="35"/>
      <c r="P282" s="35"/>
    </row>
    <row r="283" spans="1:16" s="33" customFormat="1" ht="15.75">
      <c r="A283" s="47"/>
      <c r="B283" s="48"/>
      <c r="C283" s="48"/>
      <c r="D283" s="49"/>
      <c r="E283" s="49"/>
      <c r="F283" s="49"/>
      <c r="G283" s="49"/>
      <c r="H283" s="49"/>
      <c r="J283" s="35"/>
      <c r="K283" s="35"/>
      <c r="L283" s="35"/>
      <c r="M283" s="35"/>
      <c r="N283" s="35"/>
      <c r="O283" s="35"/>
      <c r="P283" s="35"/>
    </row>
    <row r="284" spans="1:16" s="33" customFormat="1" ht="15.75">
      <c r="A284" s="47"/>
      <c r="B284" s="48"/>
      <c r="C284" s="48"/>
      <c r="D284" s="49"/>
      <c r="E284" s="49"/>
      <c r="F284" s="49"/>
      <c r="G284" s="49"/>
      <c r="H284" s="49"/>
      <c r="J284" s="35"/>
      <c r="K284" s="35"/>
      <c r="L284" s="35"/>
      <c r="M284" s="35"/>
      <c r="N284" s="35"/>
      <c r="O284" s="35"/>
      <c r="P284" s="35"/>
    </row>
    <row r="285" spans="1:16" s="33" customFormat="1" ht="15.75">
      <c r="A285" s="47"/>
      <c r="B285" s="48"/>
      <c r="C285" s="48"/>
      <c r="D285" s="49"/>
      <c r="E285" s="49"/>
      <c r="F285" s="49"/>
      <c r="G285" s="49"/>
      <c r="H285" s="49"/>
      <c r="J285" s="35"/>
      <c r="K285" s="35"/>
      <c r="L285" s="35"/>
      <c r="M285" s="35"/>
      <c r="N285" s="35"/>
      <c r="O285" s="35"/>
      <c r="P285" s="35"/>
    </row>
    <row r="286" spans="1:16" s="33" customFormat="1" ht="15.75">
      <c r="A286" s="47"/>
      <c r="B286" s="48"/>
      <c r="C286" s="48"/>
      <c r="D286" s="49"/>
      <c r="E286" s="49"/>
      <c r="F286" s="49"/>
      <c r="G286" s="49"/>
      <c r="H286" s="49"/>
      <c r="J286" s="35"/>
      <c r="K286" s="35"/>
      <c r="L286" s="35"/>
      <c r="M286" s="35"/>
      <c r="N286" s="35"/>
      <c r="O286" s="35"/>
      <c r="P286" s="35"/>
    </row>
    <row r="287" spans="1:16" s="33" customFormat="1" ht="15.75">
      <c r="A287" s="47"/>
      <c r="B287" s="48"/>
      <c r="C287" s="48"/>
      <c r="D287" s="49"/>
      <c r="E287" s="49"/>
      <c r="F287" s="49"/>
      <c r="G287" s="49"/>
      <c r="H287" s="49"/>
      <c r="J287" s="35"/>
      <c r="K287" s="35"/>
      <c r="L287" s="35"/>
      <c r="M287" s="35"/>
      <c r="N287" s="35"/>
      <c r="O287" s="35"/>
      <c r="P287" s="35"/>
    </row>
    <row r="288" spans="1:16" s="33" customFormat="1" ht="15.75">
      <c r="A288" s="47"/>
      <c r="B288" s="48"/>
      <c r="C288" s="48"/>
      <c r="D288" s="49"/>
      <c r="E288" s="49"/>
      <c r="F288" s="49"/>
      <c r="G288" s="49"/>
      <c r="H288" s="49"/>
      <c r="J288" s="35"/>
      <c r="K288" s="35"/>
      <c r="L288" s="35"/>
      <c r="M288" s="35"/>
      <c r="N288" s="35"/>
      <c r="O288" s="35"/>
      <c r="P288" s="35"/>
    </row>
    <row r="289" spans="1:16" s="33" customFormat="1" ht="15.75">
      <c r="A289" s="47"/>
      <c r="B289" s="48"/>
      <c r="C289" s="48"/>
      <c r="D289" s="49"/>
      <c r="E289" s="49"/>
      <c r="F289" s="49"/>
      <c r="G289" s="49"/>
      <c r="H289" s="49"/>
      <c r="J289" s="35"/>
      <c r="K289" s="35"/>
      <c r="L289" s="35"/>
      <c r="M289" s="35"/>
      <c r="N289" s="35"/>
      <c r="O289" s="35"/>
      <c r="P289" s="35"/>
    </row>
    <row r="290" spans="1:16" s="33" customFormat="1" ht="15.75">
      <c r="A290" s="47"/>
      <c r="B290" s="48"/>
      <c r="C290" s="48"/>
      <c r="D290" s="49"/>
      <c r="E290" s="49"/>
      <c r="F290" s="49"/>
      <c r="G290" s="49"/>
      <c r="H290" s="49"/>
      <c r="J290" s="35"/>
      <c r="K290" s="35"/>
      <c r="L290" s="35"/>
      <c r="M290" s="35"/>
      <c r="N290" s="35"/>
      <c r="O290" s="35"/>
      <c r="P290" s="35"/>
    </row>
    <row r="291" spans="1:16" s="33" customFormat="1" ht="15.75">
      <c r="A291" s="47"/>
      <c r="B291" s="48"/>
      <c r="C291" s="48"/>
      <c r="D291" s="49"/>
      <c r="E291" s="49"/>
      <c r="F291" s="49"/>
      <c r="G291" s="49"/>
      <c r="H291" s="49"/>
      <c r="J291" s="35"/>
      <c r="K291" s="35"/>
      <c r="L291" s="35"/>
      <c r="M291" s="35"/>
      <c r="N291" s="35"/>
      <c r="O291" s="35"/>
      <c r="P291" s="35"/>
    </row>
    <row r="292" spans="1:16" s="33" customFormat="1" ht="15.75">
      <c r="A292" s="47"/>
      <c r="B292" s="48"/>
      <c r="C292" s="48"/>
      <c r="D292" s="49"/>
      <c r="E292" s="49"/>
      <c r="F292" s="49"/>
      <c r="G292" s="49"/>
      <c r="H292" s="49"/>
      <c r="J292" s="35"/>
      <c r="K292" s="35"/>
      <c r="L292" s="35"/>
      <c r="M292" s="35"/>
      <c r="N292" s="35"/>
      <c r="O292" s="35"/>
      <c r="P292" s="35"/>
    </row>
    <row r="293" spans="1:16" s="33" customFormat="1" ht="15.75">
      <c r="A293" s="47"/>
      <c r="B293" s="48"/>
      <c r="C293" s="48"/>
      <c r="D293" s="49"/>
      <c r="E293" s="49"/>
      <c r="F293" s="49"/>
      <c r="G293" s="49"/>
      <c r="H293" s="49"/>
      <c r="J293" s="35"/>
      <c r="K293" s="35"/>
      <c r="L293" s="35"/>
      <c r="M293" s="35"/>
      <c r="N293" s="35"/>
      <c r="O293" s="35"/>
      <c r="P293" s="35"/>
    </row>
    <row r="294" spans="1:16" s="33" customFormat="1" ht="15.75">
      <c r="A294" s="47"/>
      <c r="B294" s="48"/>
      <c r="C294" s="48"/>
      <c r="D294" s="49"/>
      <c r="E294" s="49"/>
      <c r="F294" s="49"/>
      <c r="G294" s="49"/>
      <c r="H294" s="49"/>
      <c r="J294" s="35"/>
      <c r="K294" s="35"/>
      <c r="L294" s="35"/>
      <c r="M294" s="35"/>
      <c r="N294" s="35"/>
      <c r="O294" s="35"/>
      <c r="P294" s="35"/>
    </row>
    <row r="295" spans="1:16" s="33" customFormat="1" ht="15.75">
      <c r="A295" s="47"/>
      <c r="B295" s="48"/>
      <c r="C295" s="48"/>
      <c r="D295" s="49"/>
      <c r="E295" s="49"/>
      <c r="F295" s="49"/>
      <c r="G295" s="49"/>
      <c r="H295" s="49"/>
      <c r="J295" s="35"/>
      <c r="K295" s="35"/>
      <c r="L295" s="35"/>
      <c r="M295" s="35"/>
      <c r="N295" s="35"/>
      <c r="O295" s="35"/>
      <c r="P295" s="35"/>
    </row>
    <row r="296" spans="1:16" s="33" customFormat="1" ht="15.75">
      <c r="A296" s="47"/>
      <c r="B296" s="48"/>
      <c r="C296" s="48"/>
      <c r="D296" s="49"/>
      <c r="E296" s="49"/>
      <c r="F296" s="49"/>
      <c r="G296" s="49"/>
      <c r="H296" s="49"/>
      <c r="J296" s="35"/>
      <c r="K296" s="35"/>
      <c r="L296" s="35"/>
      <c r="M296" s="35"/>
      <c r="N296" s="35"/>
      <c r="O296" s="35"/>
      <c r="P296" s="35"/>
    </row>
    <row r="297" spans="1:16" s="33" customFormat="1" ht="15.75">
      <c r="A297" s="47"/>
      <c r="B297" s="48"/>
      <c r="C297" s="48"/>
      <c r="D297" s="49"/>
      <c r="E297" s="49"/>
      <c r="F297" s="49"/>
      <c r="G297" s="49"/>
      <c r="H297" s="49"/>
      <c r="J297" s="35"/>
      <c r="K297" s="35"/>
      <c r="L297" s="35"/>
      <c r="M297" s="35"/>
      <c r="N297" s="35"/>
      <c r="O297" s="35"/>
      <c r="P297" s="35"/>
    </row>
    <row r="298" spans="1:16" s="33" customFormat="1" ht="15.75">
      <c r="A298" s="47"/>
      <c r="B298" s="48"/>
      <c r="C298" s="48"/>
      <c r="D298" s="49"/>
      <c r="E298" s="49"/>
      <c r="F298" s="49"/>
      <c r="G298" s="49"/>
      <c r="H298" s="49"/>
      <c r="J298" s="35"/>
      <c r="K298" s="35"/>
      <c r="L298" s="35"/>
      <c r="M298" s="35"/>
      <c r="N298" s="35"/>
      <c r="O298" s="35"/>
      <c r="P298" s="35"/>
    </row>
    <row r="299" spans="1:16" s="33" customFormat="1" ht="15.75">
      <c r="A299" s="47"/>
      <c r="B299" s="48"/>
      <c r="C299" s="48"/>
      <c r="D299" s="49"/>
      <c r="E299" s="49"/>
      <c r="F299" s="49"/>
      <c r="G299" s="49"/>
      <c r="H299" s="49"/>
      <c r="J299" s="35"/>
      <c r="K299" s="35"/>
      <c r="L299" s="35"/>
      <c r="M299" s="35"/>
      <c r="N299" s="35"/>
      <c r="O299" s="35"/>
      <c r="P299" s="35"/>
    </row>
    <row r="300" spans="1:16" s="33" customFormat="1" ht="15.75">
      <c r="A300" s="47"/>
      <c r="B300" s="48"/>
      <c r="C300" s="48"/>
      <c r="D300" s="49"/>
      <c r="E300" s="49"/>
      <c r="F300" s="49"/>
      <c r="G300" s="49"/>
      <c r="H300" s="49"/>
      <c r="J300" s="35"/>
      <c r="K300" s="35"/>
      <c r="L300" s="35"/>
      <c r="M300" s="35"/>
      <c r="N300" s="35"/>
      <c r="O300" s="35"/>
      <c r="P300" s="35"/>
    </row>
    <row r="301" spans="1:16" s="33" customFormat="1" ht="15.75">
      <c r="A301" s="47"/>
      <c r="B301" s="48"/>
      <c r="C301" s="48"/>
      <c r="D301" s="49"/>
      <c r="E301" s="49"/>
      <c r="F301" s="49"/>
      <c r="G301" s="49"/>
      <c r="H301" s="49"/>
      <c r="J301" s="35"/>
      <c r="K301" s="35"/>
      <c r="L301" s="35"/>
      <c r="M301" s="35"/>
      <c r="N301" s="35"/>
      <c r="O301" s="35"/>
      <c r="P301" s="35"/>
    </row>
    <row r="302" spans="1:16" s="33" customFormat="1" ht="15.75">
      <c r="A302" s="47"/>
      <c r="B302" s="48"/>
      <c r="C302" s="48"/>
      <c r="D302" s="49"/>
      <c r="E302" s="49"/>
      <c r="F302" s="49"/>
      <c r="G302" s="49"/>
      <c r="H302" s="49"/>
      <c r="J302" s="35"/>
      <c r="K302" s="35"/>
      <c r="L302" s="35"/>
      <c r="M302" s="35"/>
      <c r="N302" s="35"/>
      <c r="O302" s="35"/>
      <c r="P302" s="35"/>
    </row>
    <row r="303" spans="1:16" s="33" customFormat="1" ht="15.75">
      <c r="A303" s="47"/>
      <c r="B303" s="48"/>
      <c r="C303" s="48"/>
      <c r="D303" s="49"/>
      <c r="E303" s="49"/>
      <c r="F303" s="49"/>
      <c r="G303" s="49"/>
      <c r="H303" s="49"/>
      <c r="J303" s="35"/>
      <c r="K303" s="35"/>
      <c r="L303" s="35"/>
      <c r="M303" s="35"/>
      <c r="N303" s="35"/>
      <c r="O303" s="35"/>
      <c r="P303" s="35"/>
    </row>
    <row r="304" spans="1:16" s="33" customFormat="1" ht="15.75">
      <c r="A304" s="47"/>
      <c r="B304" s="48"/>
      <c r="C304" s="48"/>
      <c r="D304" s="49"/>
      <c r="E304" s="49"/>
      <c r="F304" s="49"/>
      <c r="G304" s="49"/>
      <c r="H304" s="49"/>
      <c r="J304" s="35"/>
      <c r="K304" s="35"/>
      <c r="L304" s="35"/>
      <c r="M304" s="35"/>
      <c r="N304" s="35"/>
      <c r="O304" s="35"/>
      <c r="P304" s="35"/>
    </row>
    <row r="305" spans="1:16" s="33" customFormat="1" ht="15.75">
      <c r="A305" s="47"/>
      <c r="B305" s="48"/>
      <c r="C305" s="48"/>
      <c r="D305" s="49"/>
      <c r="E305" s="49"/>
      <c r="F305" s="49"/>
      <c r="G305" s="49"/>
      <c r="H305" s="49"/>
      <c r="J305" s="35"/>
      <c r="K305" s="35"/>
      <c r="L305" s="35"/>
      <c r="M305" s="35"/>
      <c r="N305" s="35"/>
      <c r="O305" s="35"/>
      <c r="P305" s="35"/>
    </row>
    <row r="306" spans="1:16" s="33" customFormat="1" ht="15.75">
      <c r="A306" s="47"/>
      <c r="B306" s="48"/>
      <c r="C306" s="48"/>
      <c r="D306" s="49"/>
      <c r="E306" s="49"/>
      <c r="F306" s="49"/>
      <c r="G306" s="49"/>
      <c r="H306" s="49"/>
      <c r="J306" s="35"/>
      <c r="K306" s="35"/>
      <c r="L306" s="35"/>
      <c r="M306" s="35"/>
      <c r="N306" s="35"/>
      <c r="O306" s="35"/>
      <c r="P306" s="35"/>
    </row>
    <row r="307" spans="1:16" s="33" customFormat="1" ht="15.75">
      <c r="A307" s="47"/>
      <c r="B307" s="48"/>
      <c r="C307" s="48"/>
      <c r="D307" s="49"/>
      <c r="E307" s="49"/>
      <c r="F307" s="49"/>
      <c r="G307" s="49"/>
      <c r="H307" s="49"/>
      <c r="J307" s="35"/>
      <c r="K307" s="35"/>
      <c r="L307" s="35"/>
      <c r="M307" s="35"/>
      <c r="N307" s="35"/>
      <c r="O307" s="35"/>
      <c r="P307" s="35"/>
    </row>
    <row r="308" spans="1:16" s="33" customFormat="1" ht="15.75">
      <c r="A308" s="47"/>
      <c r="B308" s="48"/>
      <c r="C308" s="48"/>
      <c r="D308" s="49"/>
      <c r="E308" s="49"/>
      <c r="F308" s="49"/>
      <c r="G308" s="49"/>
      <c r="H308" s="49"/>
      <c r="J308" s="35"/>
      <c r="K308" s="35"/>
      <c r="L308" s="35"/>
      <c r="M308" s="35"/>
      <c r="N308" s="35"/>
      <c r="O308" s="35"/>
      <c r="P308" s="35"/>
    </row>
    <row r="309" spans="1:16" s="33" customFormat="1" ht="15.75">
      <c r="A309" s="47"/>
      <c r="B309" s="48"/>
      <c r="C309" s="48"/>
      <c r="D309" s="49"/>
      <c r="E309" s="49"/>
      <c r="F309" s="49"/>
      <c r="G309" s="49"/>
      <c r="H309" s="49"/>
      <c r="J309" s="35"/>
      <c r="K309" s="35"/>
      <c r="L309" s="35"/>
      <c r="M309" s="35"/>
      <c r="N309" s="35"/>
      <c r="O309" s="35"/>
      <c r="P309" s="35"/>
    </row>
    <row r="310" spans="1:16" s="33" customFormat="1" ht="15.75">
      <c r="A310" s="47"/>
      <c r="B310" s="48"/>
      <c r="C310" s="48"/>
      <c r="D310" s="49"/>
      <c r="E310" s="49"/>
      <c r="F310" s="49"/>
      <c r="G310" s="49"/>
      <c r="H310" s="49"/>
      <c r="J310" s="35"/>
      <c r="K310" s="35"/>
      <c r="L310" s="35"/>
      <c r="M310" s="35"/>
      <c r="N310" s="35"/>
      <c r="O310" s="35"/>
      <c r="P310" s="35"/>
    </row>
    <row r="311" spans="1:16" s="33" customFormat="1" ht="15.75">
      <c r="A311" s="47"/>
      <c r="B311" s="48"/>
      <c r="C311" s="48"/>
      <c r="D311" s="49"/>
      <c r="E311" s="49"/>
      <c r="F311" s="49"/>
      <c r="G311" s="49"/>
      <c r="H311" s="49"/>
      <c r="J311" s="35"/>
      <c r="K311" s="35"/>
      <c r="L311" s="35"/>
      <c r="M311" s="35"/>
      <c r="N311" s="35"/>
      <c r="O311" s="35"/>
      <c r="P311" s="35"/>
    </row>
    <row r="312" spans="1:16" s="33" customFormat="1" ht="15.75">
      <c r="A312" s="47"/>
      <c r="B312" s="48"/>
      <c r="C312" s="48"/>
      <c r="D312" s="49"/>
      <c r="E312" s="49"/>
      <c r="F312" s="49"/>
      <c r="G312" s="49"/>
      <c r="H312" s="49"/>
      <c r="J312" s="35"/>
      <c r="K312" s="35"/>
      <c r="L312" s="35"/>
      <c r="M312" s="35"/>
      <c r="N312" s="35"/>
      <c r="O312" s="35"/>
      <c r="P312" s="35"/>
    </row>
    <row r="313" spans="1:16" s="33" customFormat="1" ht="15.75">
      <c r="A313" s="47"/>
      <c r="B313" s="48"/>
      <c r="C313" s="48"/>
      <c r="D313" s="49"/>
      <c r="E313" s="49"/>
      <c r="F313" s="49"/>
      <c r="G313" s="49"/>
      <c r="H313" s="49"/>
      <c r="J313" s="35"/>
      <c r="K313" s="35"/>
      <c r="L313" s="35"/>
      <c r="M313" s="35"/>
      <c r="N313" s="35"/>
      <c r="O313" s="35"/>
      <c r="P313" s="35"/>
    </row>
    <row r="314" spans="1:16" s="33" customFormat="1" ht="15.75">
      <c r="A314" s="47"/>
      <c r="B314" s="48"/>
      <c r="C314" s="48"/>
      <c r="D314" s="49"/>
      <c r="E314" s="49"/>
      <c r="F314" s="49"/>
      <c r="G314" s="49"/>
      <c r="H314" s="49"/>
      <c r="J314" s="35"/>
      <c r="K314" s="35"/>
      <c r="L314" s="35"/>
      <c r="M314" s="35"/>
      <c r="N314" s="35"/>
      <c r="O314" s="35"/>
      <c r="P314" s="35"/>
    </row>
    <row r="315" spans="1:16" s="33" customFormat="1" ht="15.75">
      <c r="A315" s="47"/>
      <c r="B315" s="48"/>
      <c r="C315" s="48"/>
      <c r="D315" s="49"/>
      <c r="E315" s="49"/>
      <c r="F315" s="49"/>
      <c r="G315" s="49"/>
      <c r="H315" s="49"/>
      <c r="J315" s="35"/>
      <c r="K315" s="35"/>
      <c r="L315" s="35"/>
      <c r="M315" s="35"/>
      <c r="N315" s="35"/>
      <c r="O315" s="35"/>
      <c r="P315" s="35"/>
    </row>
    <row r="316" spans="1:16" s="33" customFormat="1" ht="15.75">
      <c r="A316" s="47"/>
      <c r="B316" s="48"/>
      <c r="C316" s="48"/>
      <c r="D316" s="49"/>
      <c r="E316" s="49"/>
      <c r="F316" s="49"/>
      <c r="G316" s="49"/>
      <c r="H316" s="49"/>
      <c r="J316" s="35"/>
      <c r="K316" s="35"/>
      <c r="L316" s="35"/>
      <c r="M316" s="35"/>
      <c r="N316" s="35"/>
      <c r="O316" s="35"/>
      <c r="P316" s="35"/>
    </row>
    <row r="317" spans="1:16" s="33" customFormat="1" ht="15.75">
      <c r="A317" s="47"/>
      <c r="B317" s="48"/>
      <c r="C317" s="48"/>
      <c r="D317" s="49"/>
      <c r="E317" s="49"/>
      <c r="F317" s="49"/>
      <c r="G317" s="49"/>
      <c r="H317" s="49"/>
      <c r="J317" s="35"/>
      <c r="K317" s="35"/>
      <c r="L317" s="35"/>
      <c r="M317" s="35"/>
      <c r="N317" s="35"/>
      <c r="O317" s="35"/>
      <c r="P317" s="35"/>
    </row>
    <row r="318" spans="1:16" s="33" customFormat="1" ht="15.75">
      <c r="A318" s="47"/>
      <c r="B318" s="48"/>
      <c r="C318" s="48"/>
      <c r="D318" s="49"/>
      <c r="E318" s="49"/>
      <c r="F318" s="49"/>
      <c r="G318" s="49"/>
      <c r="H318" s="49"/>
      <c r="J318" s="35"/>
      <c r="K318" s="35"/>
      <c r="L318" s="35"/>
      <c r="M318" s="35"/>
      <c r="N318" s="35"/>
      <c r="O318" s="35"/>
      <c r="P318" s="35"/>
    </row>
  </sheetData>
  <mergeCells count="12">
    <mergeCell ref="A2:I2"/>
    <mergeCell ref="A3:I3"/>
    <mergeCell ref="A5:A6"/>
    <mergeCell ref="B5:B6"/>
    <mergeCell ref="C5:C6"/>
    <mergeCell ref="D5:D6"/>
    <mergeCell ref="E5:E6"/>
    <mergeCell ref="F5:F6"/>
    <mergeCell ref="G5:G6"/>
    <mergeCell ref="H5:H6"/>
    <mergeCell ref="I5:I6"/>
    <mergeCell ref="H4:I4"/>
  </mergeCells>
  <pageMargins left="0.52" right="0.42" top="0.75" bottom="0.75" header="0.3" footer="0.3"/>
  <pageSetup paperSize="9"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5">
    <tabColor theme="5"/>
  </sheetPr>
  <dimension ref="A1:W69"/>
  <sheetViews>
    <sheetView topLeftCell="A9" zoomScale="85" zoomScaleNormal="85" zoomScaleSheetLayoutView="85" workbookViewId="0">
      <selection activeCell="A9" sqref="A1:XFD1048576"/>
    </sheetView>
  </sheetViews>
  <sheetFormatPr defaultColWidth="9.140625" defaultRowHeight="15.75"/>
  <cols>
    <col min="1" max="1" width="4.7109375" style="114" customWidth="1"/>
    <col min="2" max="2" width="9.42578125" style="114" customWidth="1"/>
    <col min="3" max="3" width="54.140625" style="1" customWidth="1"/>
    <col min="4" max="4" width="10.140625" style="2" customWidth="1"/>
    <col min="5" max="5" width="8.140625" style="134" customWidth="1"/>
    <col min="6" max="7" width="8.85546875" style="25" customWidth="1"/>
    <col min="8" max="11" width="8.85546875" style="12" customWidth="1"/>
    <col min="12" max="12" width="7.42578125" style="12" customWidth="1"/>
    <col min="13" max="19" width="8.5703125" style="12" customWidth="1"/>
    <col min="20" max="20" width="6.7109375" style="3" customWidth="1"/>
    <col min="21" max="21" width="9.140625" style="4"/>
    <col min="22" max="22" width="10.5703125" style="4" bestFit="1" customWidth="1"/>
    <col min="23" max="16384" width="9.140625" style="4"/>
  </cols>
  <sheetData>
    <row r="1" spans="1:22" ht="18.75" customHeight="1">
      <c r="C1" s="58"/>
      <c r="D1" s="58"/>
      <c r="E1" s="124"/>
      <c r="F1" s="103"/>
      <c r="G1" s="103"/>
      <c r="H1" s="58"/>
      <c r="I1" s="58"/>
      <c r="J1" s="58"/>
      <c r="K1" s="58"/>
      <c r="L1" s="58"/>
      <c r="M1" s="58"/>
      <c r="N1" s="58"/>
      <c r="O1" s="58"/>
      <c r="P1" s="58"/>
      <c r="Q1" s="58"/>
      <c r="R1" s="58"/>
      <c r="S1" s="246" t="s">
        <v>12</v>
      </c>
      <c r="T1" s="246"/>
    </row>
    <row r="2" spans="1:22" ht="18.75">
      <c r="A2" s="247" t="s">
        <v>138</v>
      </c>
      <c r="B2" s="247"/>
      <c r="C2" s="248"/>
      <c r="D2" s="248"/>
      <c r="E2" s="248"/>
      <c r="F2" s="248"/>
      <c r="G2" s="248"/>
      <c r="H2" s="248"/>
      <c r="I2" s="248"/>
      <c r="J2" s="248"/>
      <c r="K2" s="248"/>
      <c r="L2" s="248"/>
      <c r="M2" s="248"/>
      <c r="N2" s="248"/>
      <c r="O2" s="248"/>
      <c r="P2" s="248"/>
      <c r="Q2" s="248"/>
      <c r="R2" s="248"/>
      <c r="S2" s="248"/>
      <c r="T2" s="249"/>
    </row>
    <row r="3" spans="1:22" ht="18.600000000000001" customHeight="1">
      <c r="A3" s="250" t="str">
        <f>'BIEU 1 - TỔNG NGUỒN 2026-2030'!A3:I3</f>
        <v>(Kèm theo Nghị quyết số       /NQ-HĐND ngày        tháng        năm 2026 của HĐND xã)</v>
      </c>
      <c r="B3" s="250"/>
      <c r="C3" s="251"/>
      <c r="D3" s="251"/>
      <c r="E3" s="251"/>
      <c r="F3" s="251"/>
      <c r="G3" s="251"/>
      <c r="H3" s="251"/>
      <c r="I3" s="251"/>
      <c r="J3" s="251"/>
      <c r="K3" s="251"/>
      <c r="L3" s="251"/>
      <c r="M3" s="251"/>
      <c r="N3" s="251"/>
      <c r="O3" s="251"/>
      <c r="P3" s="251"/>
      <c r="Q3" s="251"/>
      <c r="R3" s="251"/>
      <c r="S3" s="251"/>
      <c r="T3" s="251"/>
    </row>
    <row r="4" spans="1:22">
      <c r="A4" s="252" t="s">
        <v>0</v>
      </c>
      <c r="B4" s="252"/>
      <c r="C4" s="253"/>
      <c r="D4" s="254"/>
      <c r="E4" s="254"/>
      <c r="F4" s="254"/>
      <c r="G4" s="254"/>
      <c r="H4" s="254"/>
      <c r="I4" s="254"/>
      <c r="J4" s="254"/>
      <c r="K4" s="254"/>
      <c r="L4" s="254"/>
      <c r="M4" s="254"/>
      <c r="N4" s="254"/>
      <c r="O4" s="254"/>
      <c r="P4" s="254"/>
      <c r="Q4" s="254"/>
      <c r="R4" s="254"/>
      <c r="S4" s="254"/>
      <c r="T4" s="255"/>
    </row>
    <row r="5" spans="1:22" s="1" customFormat="1" ht="45" customHeight="1">
      <c r="A5" s="256" t="s">
        <v>67</v>
      </c>
      <c r="B5" s="261" t="s">
        <v>107</v>
      </c>
      <c r="C5" s="257" t="s">
        <v>2</v>
      </c>
      <c r="D5" s="258" t="s">
        <v>162</v>
      </c>
      <c r="E5" s="232" t="s">
        <v>139</v>
      </c>
      <c r="F5" s="233"/>
      <c r="G5" s="233"/>
      <c r="H5" s="233"/>
      <c r="I5" s="233"/>
      <c r="J5" s="233"/>
      <c r="K5" s="234"/>
      <c r="L5" s="238" t="s">
        <v>140</v>
      </c>
      <c r="M5" s="239"/>
      <c r="N5" s="239"/>
      <c r="O5" s="239"/>
      <c r="P5" s="239"/>
      <c r="Q5" s="239"/>
      <c r="R5" s="239"/>
      <c r="S5" s="240"/>
      <c r="T5" s="241" t="s">
        <v>3</v>
      </c>
    </row>
    <row r="6" spans="1:22" s="1" customFormat="1" ht="21.95" customHeight="1">
      <c r="A6" s="256"/>
      <c r="B6" s="262"/>
      <c r="C6" s="257"/>
      <c r="D6" s="259"/>
      <c r="E6" s="235" t="s">
        <v>66</v>
      </c>
      <c r="F6" s="264" t="s">
        <v>87</v>
      </c>
      <c r="G6" s="265" t="s">
        <v>88</v>
      </c>
      <c r="H6" s="267" t="s">
        <v>4</v>
      </c>
      <c r="I6" s="268"/>
      <c r="J6" s="268"/>
      <c r="K6" s="268"/>
      <c r="L6" s="235" t="s">
        <v>66</v>
      </c>
      <c r="M6" s="242" t="s">
        <v>87</v>
      </c>
      <c r="N6" s="242" t="s">
        <v>88</v>
      </c>
      <c r="O6" s="100"/>
      <c r="P6" s="101"/>
      <c r="Q6" s="101"/>
      <c r="R6" s="101"/>
      <c r="S6" s="102"/>
      <c r="T6" s="241"/>
    </row>
    <row r="7" spans="1:22" s="1" customFormat="1" ht="23.1" customHeight="1">
      <c r="A7" s="256"/>
      <c r="B7" s="262"/>
      <c r="C7" s="257"/>
      <c r="D7" s="259"/>
      <c r="E7" s="236"/>
      <c r="F7" s="265"/>
      <c r="G7" s="265"/>
      <c r="H7" s="241" t="s">
        <v>112</v>
      </c>
      <c r="I7" s="241" t="s">
        <v>4</v>
      </c>
      <c r="J7" s="241"/>
      <c r="K7" s="240" t="s">
        <v>106</v>
      </c>
      <c r="L7" s="236"/>
      <c r="M7" s="243"/>
      <c r="N7" s="243"/>
      <c r="O7" s="241" t="s">
        <v>113</v>
      </c>
      <c r="P7" s="241" t="s">
        <v>112</v>
      </c>
      <c r="Q7" s="241" t="s">
        <v>4</v>
      </c>
      <c r="R7" s="241"/>
      <c r="S7" s="240" t="s">
        <v>106</v>
      </c>
      <c r="T7" s="241"/>
    </row>
    <row r="8" spans="1:22" s="1" customFormat="1" ht="80.25" customHeight="1">
      <c r="A8" s="256"/>
      <c r="B8" s="263"/>
      <c r="C8" s="257"/>
      <c r="D8" s="260"/>
      <c r="E8" s="237"/>
      <c r="F8" s="266"/>
      <c r="G8" s="266"/>
      <c r="H8" s="241"/>
      <c r="I8" s="61" t="s">
        <v>83</v>
      </c>
      <c r="J8" s="61" t="s">
        <v>10</v>
      </c>
      <c r="K8" s="245"/>
      <c r="L8" s="237"/>
      <c r="M8" s="244"/>
      <c r="N8" s="244"/>
      <c r="O8" s="241"/>
      <c r="P8" s="241"/>
      <c r="Q8" s="61" t="s">
        <v>83</v>
      </c>
      <c r="R8" s="61" t="s">
        <v>10</v>
      </c>
      <c r="S8" s="245"/>
      <c r="T8" s="241"/>
    </row>
    <row r="9" spans="1:22" ht="25.5">
      <c r="A9" s="5">
        <v>1</v>
      </c>
      <c r="B9" s="5">
        <v>2</v>
      </c>
      <c r="C9" s="6">
        <v>3</v>
      </c>
      <c r="D9" s="5">
        <v>3</v>
      </c>
      <c r="E9" s="6">
        <v>4</v>
      </c>
      <c r="F9" s="104">
        <v>5</v>
      </c>
      <c r="G9" s="104" t="s">
        <v>158</v>
      </c>
      <c r="H9" s="26" t="s">
        <v>159</v>
      </c>
      <c r="I9" s="6">
        <v>8</v>
      </c>
      <c r="J9" s="6">
        <v>9</v>
      </c>
      <c r="K9" s="6">
        <v>10</v>
      </c>
      <c r="L9" s="6">
        <v>11</v>
      </c>
      <c r="M9" s="5">
        <v>12</v>
      </c>
      <c r="N9" s="6" t="s">
        <v>161</v>
      </c>
      <c r="O9" s="26">
        <v>14</v>
      </c>
      <c r="P9" s="26" t="s">
        <v>160</v>
      </c>
      <c r="Q9" s="6">
        <v>16</v>
      </c>
      <c r="R9" s="6">
        <v>17</v>
      </c>
      <c r="S9" s="6">
        <v>18</v>
      </c>
      <c r="T9" s="26">
        <v>19</v>
      </c>
    </row>
    <row r="10" spans="1:22" hidden="1">
      <c r="A10" s="5"/>
      <c r="B10" s="5"/>
      <c r="C10" s="6"/>
      <c r="D10" s="5"/>
      <c r="E10" s="6"/>
      <c r="F10" s="104"/>
      <c r="G10" s="104"/>
      <c r="H10" s="13"/>
      <c r="I10" s="13" t="e">
        <f t="shared" ref="I10:K10" si="0">I11-I12</f>
        <v>#REF!</v>
      </c>
      <c r="J10" s="13" t="e">
        <f t="shared" si="0"/>
        <v>#REF!</v>
      </c>
      <c r="K10" s="13" t="e">
        <f t="shared" si="0"/>
        <v>#REF!</v>
      </c>
      <c r="L10" s="13"/>
      <c r="M10" s="5"/>
      <c r="N10" s="13">
        <f>N11-N12</f>
        <v>-121660.94999999995</v>
      </c>
      <c r="O10" s="13"/>
      <c r="P10" s="13"/>
      <c r="Q10" s="13">
        <f t="shared" ref="Q10:S10" si="1">Q11-Q12</f>
        <v>0.25</v>
      </c>
      <c r="R10" s="13">
        <f t="shared" si="1"/>
        <v>0</v>
      </c>
      <c r="S10" s="13">
        <f t="shared" si="1"/>
        <v>-13261.200000000012</v>
      </c>
      <c r="T10" s="6"/>
    </row>
    <row r="11" spans="1:22" hidden="1">
      <c r="A11" s="5"/>
      <c r="B11" s="5"/>
      <c r="C11" s="6"/>
      <c r="D11" s="5"/>
      <c r="E11" s="6"/>
      <c r="F11" s="104"/>
      <c r="G11" s="104"/>
      <c r="H11" s="62"/>
      <c r="I11" s="8" t="e">
        <f>'BIEU 1 - TỔNG NGUỒN 2026-2030'!#REF!</f>
        <v>#REF!</v>
      </c>
      <c r="J11" s="8" t="e">
        <f>'BIEU 1 - TỔNG NGUỒN 2026-2030'!#REF!</f>
        <v>#REF!</v>
      </c>
      <c r="K11" s="8" t="e">
        <f>'BIEU 1 - TỔNG NGUỒN 2026-2030'!#REF!</f>
        <v>#REF!</v>
      </c>
      <c r="L11" s="107"/>
      <c r="M11" s="5"/>
      <c r="N11" s="14">
        <f>SUM(Q11:S11)</f>
        <v>428413.25</v>
      </c>
      <c r="O11" s="62"/>
      <c r="P11" s="62"/>
      <c r="Q11" s="8">
        <f>'BIEU 1 - TỔNG NGUỒN 2026-2030'!C10</f>
        <v>241108.25</v>
      </c>
      <c r="R11" s="8">
        <f>'BIEU 1 - TỔNG NGUỒN 2026-2030'!C11</f>
        <v>127305</v>
      </c>
      <c r="S11" s="8">
        <f>'BIEU 1 - TỔNG NGUỒN 2026-2030'!C13</f>
        <v>60000</v>
      </c>
      <c r="T11" s="6"/>
    </row>
    <row r="12" spans="1:22" s="80" customFormat="1" ht="40.5" customHeight="1">
      <c r="A12" s="115"/>
      <c r="B12" s="115"/>
      <c r="C12" s="73" t="s">
        <v>119</v>
      </c>
      <c r="D12" s="15"/>
      <c r="E12" s="125"/>
      <c r="F12" s="16">
        <f t="shared" ref="F12:G12" si="2">F13+F17</f>
        <v>429158</v>
      </c>
      <c r="G12" s="16">
        <f t="shared" si="2"/>
        <v>429158.2</v>
      </c>
      <c r="H12" s="16">
        <f>H13+H17</f>
        <v>355897</v>
      </c>
      <c r="I12" s="16">
        <f>I18+I21+I22</f>
        <v>212464</v>
      </c>
      <c r="J12" s="16">
        <f>J18+J21+J22</f>
        <v>143433</v>
      </c>
      <c r="K12" s="16">
        <f>K18+K21+K22</f>
        <v>73261.200000000012</v>
      </c>
      <c r="L12" s="16"/>
      <c r="M12" s="16">
        <f>M13+M17</f>
        <v>550074</v>
      </c>
      <c r="N12" s="16">
        <f>O12+P12+S12</f>
        <v>550074.19999999995</v>
      </c>
      <c r="O12" s="16">
        <f t="shared" ref="O12" si="3">O13+O17</f>
        <v>108400</v>
      </c>
      <c r="P12" s="16">
        <f>P13+P17</f>
        <v>368413</v>
      </c>
      <c r="Q12" s="16">
        <f>Q18+Q21+Q22</f>
        <v>241108</v>
      </c>
      <c r="R12" s="16">
        <f>R18+R21+R22</f>
        <v>127305</v>
      </c>
      <c r="S12" s="16">
        <f>S18+S21+S22</f>
        <v>73261.200000000012</v>
      </c>
      <c r="T12" s="27"/>
      <c r="U12" s="79">
        <f>N12-M12</f>
        <v>0.19999999995343387</v>
      </c>
      <c r="V12" s="79"/>
    </row>
    <row r="13" spans="1:22" s="87" customFormat="1" ht="40.5" customHeight="1">
      <c r="A13" s="81" t="s">
        <v>5</v>
      </c>
      <c r="B13" s="116"/>
      <c r="C13" s="82" t="s">
        <v>115</v>
      </c>
      <c r="D13" s="83"/>
      <c r="E13" s="126"/>
      <c r="F13" s="105"/>
      <c r="G13" s="105"/>
      <c r="H13" s="84">
        <f t="shared" ref="H13:K13" si="4">H14</f>
        <v>0</v>
      </c>
      <c r="I13" s="84">
        <f t="shared" si="4"/>
        <v>0</v>
      </c>
      <c r="J13" s="84">
        <f t="shared" si="4"/>
        <v>0</v>
      </c>
      <c r="K13" s="84">
        <f t="shared" si="4"/>
        <v>0</v>
      </c>
      <c r="L13" s="84"/>
      <c r="M13" s="84">
        <f>SUM(M14:M16)</f>
        <v>108400</v>
      </c>
      <c r="N13" s="84">
        <f t="shared" ref="N13:S13" si="5">SUM(N14:N16)</f>
        <v>108400</v>
      </c>
      <c r="O13" s="84">
        <f t="shared" si="5"/>
        <v>108400</v>
      </c>
      <c r="P13" s="84">
        <f t="shared" si="5"/>
        <v>0</v>
      </c>
      <c r="Q13" s="84">
        <f t="shared" si="5"/>
        <v>0</v>
      </c>
      <c r="R13" s="84">
        <f t="shared" si="5"/>
        <v>0</v>
      </c>
      <c r="S13" s="84">
        <f t="shared" si="5"/>
        <v>0</v>
      </c>
      <c r="T13" s="85"/>
      <c r="U13" s="86"/>
    </row>
    <row r="14" spans="1:22" s="1" customFormat="1" ht="58.5" customHeight="1">
      <c r="A14" s="70"/>
      <c r="B14" s="117" t="s">
        <v>6</v>
      </c>
      <c r="C14" s="71" t="s">
        <v>114</v>
      </c>
      <c r="D14" s="72" t="s">
        <v>171</v>
      </c>
      <c r="E14" s="77" t="s">
        <v>170</v>
      </c>
      <c r="F14" s="64"/>
      <c r="G14" s="64"/>
      <c r="H14" s="14"/>
      <c r="I14" s="14"/>
      <c r="J14" s="14"/>
      <c r="K14" s="14"/>
      <c r="L14" s="14"/>
      <c r="M14" s="14">
        <v>14900</v>
      </c>
      <c r="N14" s="14">
        <f>O14+P14</f>
        <v>14900</v>
      </c>
      <c r="O14" s="14">
        <v>14900</v>
      </c>
      <c r="P14" s="14"/>
      <c r="Q14" s="14"/>
      <c r="R14" s="14"/>
      <c r="S14" s="14"/>
      <c r="T14" s="7"/>
      <c r="U14" s="88"/>
    </row>
    <row r="15" spans="1:22" ht="31.5" customHeight="1">
      <c r="A15" s="120">
        <v>12</v>
      </c>
      <c r="B15" s="120" t="s">
        <v>6</v>
      </c>
      <c r="C15" s="17" t="s">
        <v>135</v>
      </c>
      <c r="D15" s="75"/>
      <c r="E15" s="130" t="s">
        <v>92</v>
      </c>
      <c r="F15" s="19"/>
      <c r="G15" s="19"/>
      <c r="H15" s="68"/>
      <c r="I15" s="68"/>
      <c r="J15" s="19"/>
      <c r="K15" s="19"/>
      <c r="L15" s="19"/>
      <c r="M15" s="19">
        <f>N15</f>
        <v>48500</v>
      </c>
      <c r="N15" s="14">
        <f t="shared" ref="N15:N16" si="6">O15+P15</f>
        <v>48500</v>
      </c>
      <c r="O15" s="65">
        <v>48500</v>
      </c>
      <c r="P15" s="68"/>
      <c r="Q15" s="68"/>
      <c r="R15" s="19"/>
      <c r="S15" s="19"/>
      <c r="T15" s="28"/>
      <c r="V15" s="4">
        <f>73*15*60</f>
        <v>65700</v>
      </c>
    </row>
    <row r="16" spans="1:22" ht="25.5">
      <c r="A16" s="120">
        <v>13</v>
      </c>
      <c r="B16" s="120" t="s">
        <v>6</v>
      </c>
      <c r="C16" s="17" t="s">
        <v>136</v>
      </c>
      <c r="D16" s="75"/>
      <c r="E16" s="130" t="s">
        <v>92</v>
      </c>
      <c r="F16" s="19"/>
      <c r="G16" s="19"/>
      <c r="H16" s="68"/>
      <c r="I16" s="68"/>
      <c r="J16" s="19"/>
      <c r="K16" s="19"/>
      <c r="L16" s="19"/>
      <c r="M16" s="19">
        <f>N16</f>
        <v>45000</v>
      </c>
      <c r="N16" s="14">
        <f t="shared" si="6"/>
        <v>45000</v>
      </c>
      <c r="O16" s="65">
        <v>45000</v>
      </c>
      <c r="P16" s="68"/>
      <c r="Q16" s="68"/>
      <c r="R16" s="19"/>
      <c r="S16" s="19"/>
      <c r="T16" s="28"/>
    </row>
    <row r="17" spans="1:23" s="87" customFormat="1" ht="62.25" customHeight="1">
      <c r="A17" s="81" t="s">
        <v>8</v>
      </c>
      <c r="B17" s="116"/>
      <c r="C17" s="82" t="s">
        <v>116</v>
      </c>
      <c r="D17" s="83"/>
      <c r="E17" s="126"/>
      <c r="F17" s="84">
        <f>F18+F21+F22</f>
        <v>429158</v>
      </c>
      <c r="G17" s="84">
        <f t="shared" ref="G17" si="7">G18+G21+G22</f>
        <v>429158.2</v>
      </c>
      <c r="H17" s="84">
        <f>H18+H21+H22</f>
        <v>355897</v>
      </c>
      <c r="I17" s="84">
        <f>I18+I21+I22</f>
        <v>212464</v>
      </c>
      <c r="J17" s="84">
        <f>J18+J21+J22</f>
        <v>143433</v>
      </c>
      <c r="K17" s="84">
        <f>K18+K21+K22</f>
        <v>73261.200000000012</v>
      </c>
      <c r="L17" s="84"/>
      <c r="M17" s="84">
        <f>M18+M21+M22</f>
        <v>441674</v>
      </c>
      <c r="N17" s="84">
        <f>N18+N21+N22</f>
        <v>441674.2</v>
      </c>
      <c r="O17" s="84"/>
      <c r="P17" s="84">
        <f>Q17+R17</f>
        <v>368413</v>
      </c>
      <c r="Q17" s="84">
        <f>Q18+Q21+Q22</f>
        <v>241108</v>
      </c>
      <c r="R17" s="84">
        <f>R18+R21+R22</f>
        <v>127305</v>
      </c>
      <c r="S17" s="84">
        <f>S18+S21+S22</f>
        <v>73261.200000000012</v>
      </c>
      <c r="T17" s="85" t="s">
        <v>111</v>
      </c>
      <c r="U17" s="86">
        <f>'BIEU 1 - TỔNG NGUỒN 2026-2030'!C10</f>
        <v>241108.25</v>
      </c>
      <c r="V17" s="86">
        <f>'BIEU 1 - TỔNG NGUỒN 2026-2030'!C11</f>
        <v>127305</v>
      </c>
      <c r="W17" s="86">
        <f>'BIEU 1 - TỔNG NGUỒN 2026-2030'!C12</f>
        <v>60000</v>
      </c>
    </row>
    <row r="18" spans="1:23" s="87" customFormat="1" ht="19.5" customHeight="1">
      <c r="A18" s="118" t="s">
        <v>11</v>
      </c>
      <c r="B18" s="119"/>
      <c r="C18" s="66" t="s">
        <v>89</v>
      </c>
      <c r="D18" s="67"/>
      <c r="E18" s="127"/>
      <c r="F18" s="68">
        <f t="shared" ref="F18" si="8">F20+F19</f>
        <v>1500</v>
      </c>
      <c r="G18" s="68">
        <f>H18+K18</f>
        <v>1500</v>
      </c>
      <c r="H18" s="74">
        <f t="shared" ref="H18:H21" si="9">I18+J18</f>
        <v>1500</v>
      </c>
      <c r="I18" s="68">
        <f t="shared" ref="I18:K18" si="10">I20+I19</f>
        <v>1500</v>
      </c>
      <c r="J18" s="68">
        <f t="shared" si="10"/>
        <v>0</v>
      </c>
      <c r="K18" s="68">
        <f t="shared" si="10"/>
        <v>0</v>
      </c>
      <c r="L18" s="68"/>
      <c r="M18" s="68">
        <f>M19+M20</f>
        <v>1500</v>
      </c>
      <c r="N18" s="68">
        <f>N19+N20</f>
        <v>1500</v>
      </c>
      <c r="O18" s="68"/>
      <c r="P18" s="68">
        <f>P20+P19</f>
        <v>1500</v>
      </c>
      <c r="Q18" s="68">
        <f t="shared" ref="Q18:S18" si="11">Q20+Q19</f>
        <v>1500</v>
      </c>
      <c r="R18" s="68">
        <f t="shared" si="11"/>
        <v>0</v>
      </c>
      <c r="S18" s="68">
        <f t="shared" si="11"/>
        <v>0</v>
      </c>
      <c r="T18" s="69"/>
      <c r="U18" s="86">
        <f>Q17-U17</f>
        <v>-0.25</v>
      </c>
      <c r="V18" s="86">
        <f t="shared" ref="V18:W18" si="12">R17-V17</f>
        <v>0</v>
      </c>
      <c r="W18" s="86">
        <f t="shared" si="12"/>
        <v>13261.200000000012</v>
      </c>
    </row>
    <row r="19" spans="1:23" s="1" customFormat="1">
      <c r="A19" s="76">
        <v>1</v>
      </c>
      <c r="B19" s="76"/>
      <c r="C19" s="89" t="s">
        <v>99</v>
      </c>
      <c r="D19" s="76" t="s">
        <v>101</v>
      </c>
      <c r="E19" s="128"/>
      <c r="F19" s="14">
        <v>500</v>
      </c>
      <c r="G19" s="14">
        <f t="shared" ref="G19:G20" si="13">H19+K19</f>
        <v>500</v>
      </c>
      <c r="H19" s="63">
        <f t="shared" si="9"/>
        <v>500</v>
      </c>
      <c r="I19" s="90">
        <f>F19</f>
        <v>500</v>
      </c>
      <c r="J19" s="90"/>
      <c r="K19" s="90"/>
      <c r="L19" s="90"/>
      <c r="M19" s="14">
        <f>N19</f>
        <v>500</v>
      </c>
      <c r="N19" s="14">
        <f>P19+S19</f>
        <v>500</v>
      </c>
      <c r="O19" s="63"/>
      <c r="P19" s="63">
        <f>Q19+R19</f>
        <v>500</v>
      </c>
      <c r="Q19" s="90">
        <v>500</v>
      </c>
      <c r="R19" s="90"/>
      <c r="S19" s="90"/>
      <c r="T19" s="7"/>
    </row>
    <row r="20" spans="1:23" s="1" customFormat="1">
      <c r="A20" s="76">
        <v>2</v>
      </c>
      <c r="B20" s="76"/>
      <c r="C20" s="89" t="s">
        <v>105</v>
      </c>
      <c r="D20" s="76" t="s">
        <v>101</v>
      </c>
      <c r="E20" s="128"/>
      <c r="F20" s="14">
        <v>1000</v>
      </c>
      <c r="G20" s="14">
        <f t="shared" si="13"/>
        <v>1000</v>
      </c>
      <c r="H20" s="63">
        <f t="shared" si="9"/>
        <v>1000</v>
      </c>
      <c r="I20" s="90">
        <f>F20</f>
        <v>1000</v>
      </c>
      <c r="J20" s="90"/>
      <c r="K20" s="90"/>
      <c r="L20" s="90"/>
      <c r="M20" s="14">
        <f>N20</f>
        <v>1000</v>
      </c>
      <c r="N20" s="14">
        <f>P20+S20</f>
        <v>1000</v>
      </c>
      <c r="O20" s="63"/>
      <c r="P20" s="63">
        <f>Q20+R20</f>
        <v>1000</v>
      </c>
      <c r="Q20" s="90">
        <v>1000</v>
      </c>
      <c r="R20" s="90"/>
      <c r="S20" s="90"/>
      <c r="T20" s="7"/>
    </row>
    <row r="21" spans="1:23" s="87" customFormat="1">
      <c r="A21" s="118" t="s">
        <v>14</v>
      </c>
      <c r="B21" s="119"/>
      <c r="C21" s="66" t="s">
        <v>104</v>
      </c>
      <c r="D21" s="77" t="s">
        <v>101</v>
      </c>
      <c r="E21" s="127"/>
      <c r="F21" s="106">
        <v>5000</v>
      </c>
      <c r="G21" s="113">
        <f>H21+K21</f>
        <v>5000</v>
      </c>
      <c r="H21" s="74">
        <f t="shared" si="9"/>
        <v>5000</v>
      </c>
      <c r="I21" s="68">
        <f>F21</f>
        <v>5000</v>
      </c>
      <c r="J21" s="68"/>
      <c r="K21" s="68"/>
      <c r="L21" s="68"/>
      <c r="M21" s="68">
        <f>N21</f>
        <v>5000</v>
      </c>
      <c r="N21" s="68">
        <v>5000</v>
      </c>
      <c r="O21" s="68"/>
      <c r="P21" s="74">
        <f>Q21+R21+S21</f>
        <v>5000</v>
      </c>
      <c r="Q21" s="68">
        <f>N21</f>
        <v>5000</v>
      </c>
      <c r="R21" s="68"/>
      <c r="S21" s="68"/>
      <c r="T21" s="69"/>
    </row>
    <row r="22" spans="1:23" s="87" customFormat="1">
      <c r="A22" s="118" t="s">
        <v>16</v>
      </c>
      <c r="B22" s="119"/>
      <c r="C22" s="66" t="s">
        <v>90</v>
      </c>
      <c r="D22" s="67"/>
      <c r="E22" s="127"/>
      <c r="F22" s="106">
        <f>F23+F45</f>
        <v>422658</v>
      </c>
      <c r="G22" s="113">
        <f>H22+K22</f>
        <v>422658.2</v>
      </c>
      <c r="H22" s="74">
        <f>I22+J22</f>
        <v>349397</v>
      </c>
      <c r="I22" s="68">
        <v>205964</v>
      </c>
      <c r="J22" s="68">
        <v>143433</v>
      </c>
      <c r="K22" s="68">
        <v>73261.200000000012</v>
      </c>
      <c r="L22" s="68"/>
      <c r="M22" s="68">
        <f>M23++M45</f>
        <v>435174</v>
      </c>
      <c r="N22" s="68">
        <f>O22+P22+S22</f>
        <v>435174.2</v>
      </c>
      <c r="O22" s="68"/>
      <c r="P22" s="74">
        <f>Q22+R22</f>
        <v>361913</v>
      </c>
      <c r="Q22" s="68">
        <v>234608</v>
      </c>
      <c r="R22" s="68">
        <v>127305</v>
      </c>
      <c r="S22" s="68">
        <v>73261.200000000012</v>
      </c>
      <c r="T22" s="69"/>
      <c r="U22" s="86">
        <f>N22-M22</f>
        <v>0.20000000001164153</v>
      </c>
      <c r="V22" s="86">
        <f>R22-V18</f>
        <v>127305</v>
      </c>
    </row>
    <row r="23" spans="1:23" ht="15.75" customHeight="1">
      <c r="A23" s="164" t="s">
        <v>117</v>
      </c>
      <c r="B23" s="165"/>
      <c r="C23" s="166" t="s">
        <v>13</v>
      </c>
      <c r="D23" s="167"/>
      <c r="E23" s="168"/>
      <c r="F23" s="169">
        <f>SUM(F24:F44)</f>
        <v>284658</v>
      </c>
      <c r="G23" s="170"/>
      <c r="H23" s="169">
        <v>0</v>
      </c>
      <c r="I23" s="169">
        <f>SUM(I24:I44)</f>
        <v>0</v>
      </c>
      <c r="J23" s="169">
        <f>SUM(J24:J44)</f>
        <v>0</v>
      </c>
      <c r="K23" s="169">
        <f>SUM(K24:K44)</f>
        <v>0</v>
      </c>
      <c r="L23" s="169"/>
      <c r="M23" s="169">
        <f>SUM(M24:M44)</f>
        <v>337874</v>
      </c>
      <c r="N23" s="169">
        <f>SUM(N24:N44)</f>
        <v>0</v>
      </c>
      <c r="O23" s="169">
        <f>SUM(O24:O44)</f>
        <v>0</v>
      </c>
      <c r="P23" s="169">
        <v>0</v>
      </c>
      <c r="Q23" s="169">
        <f>SUM(Q24:Q44)</f>
        <v>0</v>
      </c>
      <c r="R23" s="169">
        <f>SUM(R24:R44)</f>
        <v>0</v>
      </c>
      <c r="S23" s="169">
        <f>SUM(S24:S44)</f>
        <v>0</v>
      </c>
      <c r="T23" s="169"/>
      <c r="W23" s="91">
        <f>N22+N21+N18</f>
        <v>441674.2</v>
      </c>
    </row>
    <row r="24" spans="1:23" ht="48" customHeight="1">
      <c r="A24" s="120">
        <v>1</v>
      </c>
      <c r="B24" s="120" t="s">
        <v>6</v>
      </c>
      <c r="C24" s="60" t="s">
        <v>91</v>
      </c>
      <c r="D24" s="59" t="s">
        <v>125</v>
      </c>
      <c r="E24" s="128" t="s">
        <v>92</v>
      </c>
      <c r="F24" s="14">
        <v>41000</v>
      </c>
      <c r="G24" s="14"/>
      <c r="H24" s="68"/>
      <c r="I24" s="68"/>
      <c r="J24" s="9"/>
      <c r="K24" s="9"/>
      <c r="L24" s="9"/>
      <c r="M24" s="14">
        <v>41000</v>
      </c>
      <c r="N24" s="64"/>
      <c r="O24" s="65"/>
      <c r="P24" s="68"/>
      <c r="Q24" s="68"/>
      <c r="R24" s="9"/>
      <c r="S24" s="9"/>
      <c r="T24" s="10"/>
      <c r="U24" s="91">
        <f>M18+M21+M22</f>
        <v>441674</v>
      </c>
      <c r="V24" s="99">
        <f>N17-M17</f>
        <v>0.20000000001164153</v>
      </c>
    </row>
    <row r="25" spans="1:23" ht="48" customHeight="1">
      <c r="A25" s="120">
        <v>2</v>
      </c>
      <c r="B25" s="120" t="s">
        <v>6</v>
      </c>
      <c r="C25" s="17" t="s">
        <v>93</v>
      </c>
      <c r="D25" s="59" t="s">
        <v>126</v>
      </c>
      <c r="E25" s="129" t="s">
        <v>92</v>
      </c>
      <c r="F25" s="18">
        <v>35000</v>
      </c>
      <c r="G25" s="18"/>
      <c r="H25" s="68"/>
      <c r="I25" s="68"/>
      <c r="J25" s="8"/>
      <c r="K25" s="8"/>
      <c r="L25" s="8"/>
      <c r="M25" s="18">
        <v>35000</v>
      </c>
      <c r="N25" s="64"/>
      <c r="O25" s="65"/>
      <c r="P25" s="68"/>
      <c r="Q25" s="68"/>
      <c r="R25" s="8"/>
      <c r="S25" s="8"/>
      <c r="T25" s="10"/>
    </row>
    <row r="26" spans="1:23" ht="48" customHeight="1">
      <c r="A26" s="120">
        <v>3</v>
      </c>
      <c r="B26" s="120" t="s">
        <v>6</v>
      </c>
      <c r="C26" s="17" t="s">
        <v>94</v>
      </c>
      <c r="D26" s="59" t="s">
        <v>127</v>
      </c>
      <c r="E26" s="130">
        <v>2026</v>
      </c>
      <c r="F26" s="19">
        <v>5000</v>
      </c>
      <c r="G26" s="19"/>
      <c r="H26" s="68"/>
      <c r="I26" s="68"/>
      <c r="J26" s="20"/>
      <c r="K26" s="20"/>
      <c r="L26" s="20"/>
      <c r="M26" s="19">
        <v>3470</v>
      </c>
      <c r="N26" s="64"/>
      <c r="O26" s="65"/>
      <c r="P26" s="68"/>
      <c r="Q26" s="68"/>
      <c r="R26" s="20"/>
      <c r="S26" s="20"/>
      <c r="T26" s="10"/>
    </row>
    <row r="27" spans="1:23" ht="48" customHeight="1">
      <c r="A27" s="120">
        <v>4</v>
      </c>
      <c r="B27" s="120" t="s">
        <v>6</v>
      </c>
      <c r="C27" s="17" t="s">
        <v>141</v>
      </c>
      <c r="D27" s="59"/>
      <c r="E27" s="130">
        <v>2027</v>
      </c>
      <c r="F27" s="19">
        <v>10000</v>
      </c>
      <c r="G27" s="19"/>
      <c r="H27" s="68"/>
      <c r="I27" s="68"/>
      <c r="J27" s="20"/>
      <c r="K27" s="20"/>
      <c r="L27" s="20"/>
      <c r="M27" s="19">
        <v>10000</v>
      </c>
      <c r="N27" s="64"/>
      <c r="O27" s="65"/>
      <c r="P27" s="68"/>
      <c r="Q27" s="68"/>
      <c r="R27" s="20"/>
      <c r="S27" s="20"/>
      <c r="T27" s="10"/>
    </row>
    <row r="28" spans="1:23" ht="31.5">
      <c r="A28" s="120">
        <v>5</v>
      </c>
      <c r="B28" s="120" t="s">
        <v>6</v>
      </c>
      <c r="C28" s="20" t="s">
        <v>102</v>
      </c>
      <c r="D28" s="10"/>
      <c r="E28" s="131">
        <v>2028</v>
      </c>
      <c r="F28" s="21">
        <v>19000</v>
      </c>
      <c r="G28" s="21"/>
      <c r="H28" s="68"/>
      <c r="I28" s="68"/>
      <c r="J28" s="21"/>
      <c r="K28" s="21"/>
      <c r="L28" s="21"/>
      <c r="M28" s="21">
        <v>19000</v>
      </c>
      <c r="N28" s="64"/>
      <c r="O28" s="65"/>
      <c r="P28" s="68"/>
      <c r="Q28" s="68"/>
      <c r="R28" s="21"/>
      <c r="S28" s="21"/>
      <c r="T28" s="28"/>
      <c r="U28" s="91">
        <f>M28+M29+M49+M52</f>
        <v>42500</v>
      </c>
      <c r="W28" s="4">
        <f>4.5*5.5*0.7</f>
        <v>17.324999999999999</v>
      </c>
    </row>
    <row r="29" spans="1:23">
      <c r="A29" s="120">
        <v>6</v>
      </c>
      <c r="B29" s="120" t="s">
        <v>6</v>
      </c>
      <c r="C29" s="17" t="s">
        <v>68</v>
      </c>
      <c r="D29" s="10"/>
      <c r="E29" s="129">
        <v>2027</v>
      </c>
      <c r="F29" s="18">
        <v>3500</v>
      </c>
      <c r="G29" s="18"/>
      <c r="H29" s="68"/>
      <c r="I29" s="68"/>
      <c r="J29" s="18"/>
      <c r="K29" s="18"/>
      <c r="L29" s="18"/>
      <c r="M29" s="18">
        <v>3500</v>
      </c>
      <c r="N29" s="64"/>
      <c r="O29" s="65"/>
      <c r="P29" s="68"/>
      <c r="Q29" s="68"/>
      <c r="R29" s="18"/>
      <c r="S29" s="18"/>
      <c r="T29" s="28"/>
    </row>
    <row r="30" spans="1:23" ht="31.5">
      <c r="A30" s="120">
        <v>7</v>
      </c>
      <c r="B30" s="120" t="s">
        <v>6</v>
      </c>
      <c r="C30" s="109" t="s">
        <v>144</v>
      </c>
      <c r="D30" s="110"/>
      <c r="E30" s="129">
        <v>2029</v>
      </c>
      <c r="F30" s="18">
        <v>6000</v>
      </c>
      <c r="G30" s="19"/>
      <c r="H30" s="68"/>
      <c r="I30" s="68"/>
      <c r="J30" s="19"/>
      <c r="K30" s="19"/>
      <c r="L30" s="19"/>
      <c r="M30" s="19">
        <v>6000</v>
      </c>
      <c r="N30" s="64"/>
      <c r="O30" s="65"/>
      <c r="P30" s="68"/>
      <c r="Q30" s="68"/>
      <c r="R30" s="19"/>
      <c r="S30" s="19"/>
      <c r="T30" s="28"/>
    </row>
    <row r="31" spans="1:23" ht="31.5">
      <c r="A31" s="120">
        <v>8</v>
      </c>
      <c r="B31" s="120" t="s">
        <v>6</v>
      </c>
      <c r="C31" s="111" t="s">
        <v>146</v>
      </c>
      <c r="D31" s="93"/>
      <c r="E31" s="129">
        <v>2030</v>
      </c>
      <c r="F31" s="18">
        <v>19000</v>
      </c>
      <c r="G31" s="19"/>
      <c r="H31" s="68"/>
      <c r="I31" s="68"/>
      <c r="J31" s="19"/>
      <c r="K31" s="19"/>
      <c r="L31" s="19"/>
      <c r="M31" s="19">
        <v>19000</v>
      </c>
      <c r="N31" s="64"/>
      <c r="O31" s="65"/>
      <c r="P31" s="68"/>
      <c r="Q31" s="68"/>
      <c r="R31" s="19"/>
      <c r="S31" s="19"/>
      <c r="T31" s="28"/>
    </row>
    <row r="32" spans="1:23" ht="48" customHeight="1">
      <c r="A32" s="120">
        <v>9</v>
      </c>
      <c r="B32" s="120" t="s">
        <v>6</v>
      </c>
      <c r="C32" s="111" t="s">
        <v>147</v>
      </c>
      <c r="D32" s="93"/>
      <c r="E32" s="132">
        <v>2030</v>
      </c>
      <c r="F32" s="65">
        <v>5000</v>
      </c>
      <c r="G32" s="19"/>
      <c r="H32" s="68"/>
      <c r="I32" s="68"/>
      <c r="J32" s="20"/>
      <c r="K32" s="20"/>
      <c r="L32" s="20"/>
      <c r="M32" s="19">
        <v>5000</v>
      </c>
      <c r="N32" s="64"/>
      <c r="O32" s="65"/>
      <c r="P32" s="68"/>
      <c r="Q32" s="68"/>
      <c r="R32" s="20"/>
      <c r="S32" s="20"/>
      <c r="T32" s="10"/>
    </row>
    <row r="33" spans="1:23" ht="48" customHeight="1">
      <c r="A33" s="120">
        <v>10</v>
      </c>
      <c r="B33" s="120" t="s">
        <v>6</v>
      </c>
      <c r="C33" s="111" t="s">
        <v>148</v>
      </c>
      <c r="D33" s="93"/>
      <c r="E33" s="132">
        <v>2030</v>
      </c>
      <c r="F33" s="65">
        <v>3000</v>
      </c>
      <c r="G33" s="19"/>
      <c r="H33" s="68"/>
      <c r="I33" s="68"/>
      <c r="J33" s="20"/>
      <c r="K33" s="20"/>
      <c r="L33" s="20"/>
      <c r="M33" s="19">
        <v>3000</v>
      </c>
      <c r="N33" s="64"/>
      <c r="O33" s="65"/>
      <c r="P33" s="68"/>
      <c r="Q33" s="68"/>
      <c r="R33" s="20"/>
      <c r="S33" s="20"/>
      <c r="T33" s="10"/>
    </row>
    <row r="34" spans="1:23" s="80" customFormat="1">
      <c r="A34" s="157"/>
      <c r="B34" s="157" t="s">
        <v>168</v>
      </c>
      <c r="C34" s="158" t="s">
        <v>169</v>
      </c>
      <c r="D34" s="159"/>
      <c r="E34" s="160"/>
      <c r="F34" s="161"/>
      <c r="G34" s="161"/>
      <c r="H34" s="113"/>
      <c r="I34" s="162"/>
      <c r="J34" s="162"/>
      <c r="K34" s="162"/>
      <c r="L34" s="162"/>
      <c r="M34" s="161"/>
      <c r="N34" s="113"/>
      <c r="O34" s="113"/>
      <c r="P34" s="113"/>
      <c r="Q34" s="162"/>
      <c r="R34" s="162"/>
      <c r="S34" s="162"/>
      <c r="T34" s="163"/>
    </row>
    <row r="35" spans="1:23" ht="31.5">
      <c r="A35" s="120">
        <v>11</v>
      </c>
      <c r="B35" s="120" t="s">
        <v>6</v>
      </c>
      <c r="C35" s="17" t="s">
        <v>103</v>
      </c>
      <c r="D35" s="7"/>
      <c r="E35" s="129" t="s">
        <v>109</v>
      </c>
      <c r="F35" s="18">
        <v>50000</v>
      </c>
      <c r="G35" s="18"/>
      <c r="H35" s="68"/>
      <c r="I35" s="68"/>
      <c r="J35" s="18"/>
      <c r="K35" s="18"/>
      <c r="L35" s="18"/>
      <c r="M35" s="18">
        <v>73000</v>
      </c>
      <c r="N35" s="64"/>
      <c r="O35" s="65"/>
      <c r="P35" s="68"/>
      <c r="Q35" s="68"/>
      <c r="R35" s="18"/>
      <c r="S35" s="18"/>
      <c r="T35" s="28"/>
      <c r="V35" s="4">
        <f>9000*11*100</f>
        <v>9900000</v>
      </c>
      <c r="W35" s="4">
        <f>9*11*0.8</f>
        <v>79.2</v>
      </c>
    </row>
    <row r="36" spans="1:23" ht="48" customHeight="1">
      <c r="A36" s="120">
        <v>12</v>
      </c>
      <c r="B36" s="120" t="s">
        <v>6</v>
      </c>
      <c r="C36" s="78" t="s">
        <v>108</v>
      </c>
      <c r="D36" s="59"/>
      <c r="E36" s="130" t="s">
        <v>92</v>
      </c>
      <c r="F36" s="19"/>
      <c r="G36" s="19"/>
      <c r="H36" s="68"/>
      <c r="I36" s="68"/>
      <c r="J36" s="20"/>
      <c r="K36" s="20"/>
      <c r="L36" s="20"/>
      <c r="M36" s="19">
        <v>29000</v>
      </c>
      <c r="N36" s="64"/>
      <c r="O36" s="65"/>
      <c r="P36" s="68"/>
      <c r="Q36" s="68"/>
      <c r="R36" s="20"/>
      <c r="S36" s="20"/>
      <c r="T36" s="10"/>
    </row>
    <row r="37" spans="1:23" ht="48" customHeight="1">
      <c r="A37" s="120">
        <v>13</v>
      </c>
      <c r="B37" s="120" t="s">
        <v>6</v>
      </c>
      <c r="C37" s="78" t="s">
        <v>134</v>
      </c>
      <c r="D37" s="59"/>
      <c r="E37" s="130" t="s">
        <v>96</v>
      </c>
      <c r="F37" s="19"/>
      <c r="G37" s="19"/>
      <c r="H37" s="68"/>
      <c r="I37" s="68"/>
      <c r="J37" s="20"/>
      <c r="K37" s="20"/>
      <c r="L37" s="20"/>
      <c r="M37" s="19">
        <v>8000</v>
      </c>
      <c r="N37" s="64"/>
      <c r="O37" s="65"/>
      <c r="P37" s="68"/>
      <c r="Q37" s="68"/>
      <c r="R37" s="20"/>
      <c r="S37" s="20"/>
      <c r="T37" s="10"/>
      <c r="V37" s="4">
        <f>80*15*60</f>
        <v>72000</v>
      </c>
    </row>
    <row r="38" spans="1:23" ht="48" customHeight="1">
      <c r="A38" s="120">
        <v>14</v>
      </c>
      <c r="B38" s="120" t="s">
        <v>6</v>
      </c>
      <c r="C38" s="78" t="s">
        <v>124</v>
      </c>
      <c r="D38" s="59"/>
      <c r="E38" s="130" t="s">
        <v>109</v>
      </c>
      <c r="F38" s="19"/>
      <c r="G38" s="19"/>
      <c r="H38" s="68"/>
      <c r="I38" s="68"/>
      <c r="J38" s="20"/>
      <c r="K38" s="20"/>
      <c r="L38" s="20"/>
      <c r="M38" s="19">
        <v>55904</v>
      </c>
      <c r="N38" s="64"/>
      <c r="O38" s="65"/>
      <c r="P38" s="68"/>
      <c r="Q38" s="68"/>
      <c r="R38" s="20"/>
      <c r="S38" s="20"/>
      <c r="T38" s="10"/>
      <c r="V38" s="4">
        <f>3*11*0.8</f>
        <v>26.400000000000002</v>
      </c>
      <c r="W38" s="4">
        <f>15*18*30</f>
        <v>8100</v>
      </c>
    </row>
    <row r="39" spans="1:23" ht="31.5">
      <c r="A39" s="120">
        <v>15</v>
      </c>
      <c r="B39" s="120" t="s">
        <v>6</v>
      </c>
      <c r="C39" s="17" t="s">
        <v>131</v>
      </c>
      <c r="D39" s="75"/>
      <c r="E39" s="130" t="s">
        <v>100</v>
      </c>
      <c r="F39" s="19"/>
      <c r="G39" s="19"/>
      <c r="H39" s="68"/>
      <c r="I39" s="68"/>
      <c r="J39" s="19"/>
      <c r="K39" s="19"/>
      <c r="L39" s="19"/>
      <c r="M39" s="19">
        <v>18000</v>
      </c>
      <c r="N39" s="64"/>
      <c r="O39" s="65"/>
      <c r="P39" s="68"/>
      <c r="Q39" s="68"/>
      <c r="R39" s="19"/>
      <c r="S39" s="19"/>
      <c r="T39" s="28"/>
      <c r="V39" s="4">
        <f>19*18*30</f>
        <v>10260</v>
      </c>
    </row>
    <row r="40" spans="1:23" ht="31.5">
      <c r="A40" s="120">
        <v>16</v>
      </c>
      <c r="B40" s="120"/>
      <c r="C40" s="17" t="s">
        <v>173</v>
      </c>
      <c r="D40" s="75"/>
      <c r="E40" s="130">
        <v>2029</v>
      </c>
      <c r="F40" s="19"/>
      <c r="G40" s="19"/>
      <c r="H40" s="68"/>
      <c r="I40" s="68"/>
      <c r="J40" s="19"/>
      <c r="K40" s="19"/>
      <c r="L40" s="19"/>
      <c r="M40" s="19">
        <v>9000</v>
      </c>
      <c r="N40" s="64"/>
      <c r="O40" s="65"/>
      <c r="P40" s="68"/>
      <c r="Q40" s="68"/>
      <c r="R40" s="19"/>
      <c r="S40" s="19"/>
      <c r="T40" s="28"/>
    </row>
    <row r="41" spans="1:23" s="80" customFormat="1">
      <c r="A41" s="157"/>
      <c r="B41" s="157" t="s">
        <v>168</v>
      </c>
      <c r="C41" s="158" t="s">
        <v>167</v>
      </c>
      <c r="D41" s="159"/>
      <c r="E41" s="160"/>
      <c r="F41" s="161"/>
      <c r="G41" s="161"/>
      <c r="H41" s="113"/>
      <c r="I41" s="162"/>
      <c r="J41" s="162"/>
      <c r="K41" s="162"/>
      <c r="L41" s="162"/>
      <c r="M41" s="161"/>
      <c r="N41" s="113"/>
      <c r="O41" s="113"/>
      <c r="P41" s="113"/>
      <c r="Q41" s="162"/>
      <c r="R41" s="162"/>
      <c r="S41" s="162"/>
      <c r="T41" s="163"/>
    </row>
    <row r="42" spans="1:23" ht="31.5">
      <c r="A42" s="120">
        <v>17</v>
      </c>
      <c r="B42" s="120" t="s">
        <v>6</v>
      </c>
      <c r="C42" s="109" t="s">
        <v>142</v>
      </c>
      <c r="D42" s="10"/>
      <c r="E42" s="130" t="s">
        <v>98</v>
      </c>
      <c r="F42" s="19">
        <v>25600</v>
      </c>
      <c r="G42" s="19"/>
      <c r="H42" s="68"/>
      <c r="I42" s="68"/>
      <c r="J42" s="19"/>
      <c r="K42" s="19"/>
      <c r="L42" s="19"/>
      <c r="M42" s="19"/>
      <c r="N42" s="64"/>
      <c r="O42" s="65"/>
      <c r="P42" s="68"/>
      <c r="Q42" s="68"/>
      <c r="R42" s="19"/>
      <c r="S42" s="19"/>
      <c r="T42" s="28"/>
    </row>
    <row r="43" spans="1:23" ht="25.5">
      <c r="A43" s="120">
        <v>18</v>
      </c>
      <c r="B43" s="120" t="s">
        <v>6</v>
      </c>
      <c r="C43" s="109" t="s">
        <v>132</v>
      </c>
      <c r="D43" s="10"/>
      <c r="E43" s="130" t="s">
        <v>143</v>
      </c>
      <c r="F43" s="19">
        <v>23458</v>
      </c>
      <c r="G43" s="19"/>
      <c r="H43" s="68"/>
      <c r="I43" s="68"/>
      <c r="J43" s="19"/>
      <c r="K43" s="19"/>
      <c r="L43" s="19"/>
      <c r="M43" s="19"/>
      <c r="N43" s="64"/>
      <c r="O43" s="65"/>
      <c r="P43" s="68"/>
      <c r="Q43" s="68"/>
      <c r="R43" s="19"/>
      <c r="S43" s="19"/>
      <c r="T43" s="28"/>
    </row>
    <row r="44" spans="1:23" ht="47.25">
      <c r="A44" s="120">
        <v>19</v>
      </c>
      <c r="B44" s="120" t="s">
        <v>6</v>
      </c>
      <c r="C44" s="17" t="s">
        <v>145</v>
      </c>
      <c r="D44" s="7"/>
      <c r="E44" s="129" t="s">
        <v>100</v>
      </c>
      <c r="F44" s="18">
        <v>39100</v>
      </c>
      <c r="G44" s="19"/>
      <c r="H44" s="68"/>
      <c r="I44" s="68"/>
      <c r="J44" s="19"/>
      <c r="K44" s="19"/>
      <c r="L44" s="19"/>
      <c r="M44" s="19"/>
      <c r="N44" s="64"/>
      <c r="O44" s="65"/>
      <c r="P44" s="68"/>
      <c r="Q44" s="68"/>
      <c r="R44" s="19"/>
      <c r="S44" s="19"/>
      <c r="T44" s="28"/>
    </row>
    <row r="45" spans="1:23">
      <c r="A45" s="171" t="s">
        <v>118</v>
      </c>
      <c r="B45" s="172"/>
      <c r="C45" s="173" t="s">
        <v>95</v>
      </c>
      <c r="D45" s="167"/>
      <c r="E45" s="174"/>
      <c r="F45" s="169">
        <f t="shared" ref="F45:T45" si="14">SUM(F46:F66)</f>
        <v>138000</v>
      </c>
      <c r="G45" s="169">
        <f t="shared" si="14"/>
        <v>0</v>
      </c>
      <c r="H45" s="169">
        <f t="shared" si="14"/>
        <v>0</v>
      </c>
      <c r="I45" s="169">
        <f t="shared" si="14"/>
        <v>0</v>
      </c>
      <c r="J45" s="169">
        <f t="shared" si="14"/>
        <v>0</v>
      </c>
      <c r="K45" s="169">
        <f t="shared" si="14"/>
        <v>0</v>
      </c>
      <c r="L45" s="169">
        <f t="shared" si="14"/>
        <v>0</v>
      </c>
      <c r="M45" s="169">
        <f t="shared" si="14"/>
        <v>97300</v>
      </c>
      <c r="N45" s="169">
        <f t="shared" si="14"/>
        <v>0</v>
      </c>
      <c r="O45" s="169">
        <f t="shared" si="14"/>
        <v>0</v>
      </c>
      <c r="P45" s="169">
        <f t="shared" si="14"/>
        <v>0</v>
      </c>
      <c r="Q45" s="169">
        <f t="shared" si="14"/>
        <v>0</v>
      </c>
      <c r="R45" s="169">
        <f t="shared" si="14"/>
        <v>0</v>
      </c>
      <c r="S45" s="169">
        <f t="shared" si="14"/>
        <v>0</v>
      </c>
      <c r="T45" s="169">
        <f t="shared" si="14"/>
        <v>0</v>
      </c>
    </row>
    <row r="46" spans="1:23" ht="63.75">
      <c r="A46" s="121">
        <v>1</v>
      </c>
      <c r="B46" s="122" t="s">
        <v>22</v>
      </c>
      <c r="C46" s="92" t="s">
        <v>69</v>
      </c>
      <c r="D46" s="93" t="s">
        <v>128</v>
      </c>
      <c r="E46" s="133">
        <v>2026</v>
      </c>
      <c r="F46" s="22">
        <v>9000</v>
      </c>
      <c r="G46" s="22"/>
      <c r="H46" s="14"/>
      <c r="I46" s="22"/>
      <c r="J46" s="22"/>
      <c r="K46" s="22"/>
      <c r="L46" s="22"/>
      <c r="M46" s="22">
        <v>9000</v>
      </c>
      <c r="N46" s="14"/>
      <c r="O46" s="14"/>
      <c r="P46" s="14"/>
      <c r="Q46" s="22"/>
      <c r="R46" s="22"/>
      <c r="S46" s="22"/>
      <c r="T46" s="28"/>
    </row>
    <row r="47" spans="1:23" ht="63.75">
      <c r="A47" s="121">
        <v>2</v>
      </c>
      <c r="B47" s="123" t="s">
        <v>22</v>
      </c>
      <c r="C47" s="92" t="s">
        <v>17</v>
      </c>
      <c r="D47" s="93" t="s">
        <v>129</v>
      </c>
      <c r="E47" s="133" t="s">
        <v>96</v>
      </c>
      <c r="F47" s="22">
        <v>18000</v>
      </c>
      <c r="G47" s="22"/>
      <c r="H47" s="14"/>
      <c r="I47" s="22"/>
      <c r="J47" s="22"/>
      <c r="K47" s="22"/>
      <c r="L47" s="22"/>
      <c r="M47" s="22">
        <v>18000</v>
      </c>
      <c r="N47" s="14"/>
      <c r="O47" s="14"/>
      <c r="P47" s="14"/>
      <c r="Q47" s="22"/>
      <c r="R47" s="22"/>
      <c r="S47" s="22"/>
      <c r="T47" s="28"/>
    </row>
    <row r="48" spans="1:23" s="1" customFormat="1" ht="51" customHeight="1">
      <c r="A48" s="121">
        <v>3</v>
      </c>
      <c r="B48" s="122" t="s">
        <v>9</v>
      </c>
      <c r="C48" s="89" t="s">
        <v>97</v>
      </c>
      <c r="D48" s="94" t="s">
        <v>130</v>
      </c>
      <c r="E48" s="132">
        <v>2026</v>
      </c>
      <c r="F48" s="65">
        <v>1300</v>
      </c>
      <c r="G48" s="65"/>
      <c r="H48" s="14"/>
      <c r="I48" s="22"/>
      <c r="J48" s="22"/>
      <c r="K48" s="22"/>
      <c r="L48" s="22"/>
      <c r="M48" s="65">
        <v>1300</v>
      </c>
      <c r="N48" s="14"/>
      <c r="O48" s="14"/>
      <c r="P48" s="14"/>
      <c r="Q48" s="22"/>
      <c r="R48" s="22"/>
      <c r="S48" s="22"/>
      <c r="T48" s="28"/>
    </row>
    <row r="49" spans="1:22" ht="63.75">
      <c r="A49" s="121">
        <v>4</v>
      </c>
      <c r="B49" s="122" t="s">
        <v>22</v>
      </c>
      <c r="C49" s="20" t="s">
        <v>70</v>
      </c>
      <c r="D49" s="23"/>
      <c r="E49" s="131" t="s">
        <v>98</v>
      </c>
      <c r="F49" s="21">
        <v>16000</v>
      </c>
      <c r="G49" s="21"/>
      <c r="H49" s="14"/>
      <c r="I49" s="22"/>
      <c r="J49" s="22"/>
      <c r="K49" s="22"/>
      <c r="L49" s="108"/>
      <c r="M49" s="21">
        <v>16000</v>
      </c>
      <c r="N49" s="14"/>
      <c r="O49" s="14"/>
      <c r="P49" s="14"/>
      <c r="Q49" s="22"/>
      <c r="R49" s="22"/>
      <c r="S49" s="22"/>
      <c r="T49" s="28"/>
    </row>
    <row r="50" spans="1:22" ht="31.5">
      <c r="A50" s="121">
        <v>5</v>
      </c>
      <c r="B50" s="122" t="s">
        <v>28</v>
      </c>
      <c r="C50" s="20" t="s">
        <v>155</v>
      </c>
      <c r="D50" s="23"/>
      <c r="E50" s="131">
        <v>2030</v>
      </c>
      <c r="F50" s="21">
        <v>25000</v>
      </c>
      <c r="G50" s="21"/>
      <c r="H50" s="14"/>
      <c r="I50" s="22"/>
      <c r="J50" s="22"/>
      <c r="K50" s="22"/>
      <c r="L50" s="108"/>
      <c r="M50" s="21">
        <v>25000</v>
      </c>
      <c r="N50" s="14"/>
      <c r="O50" s="14"/>
      <c r="P50" s="14"/>
      <c r="Q50" s="22"/>
      <c r="R50" s="22"/>
      <c r="S50" s="22"/>
      <c r="T50" s="28"/>
    </row>
    <row r="51" spans="1:22" s="80" customFormat="1">
      <c r="A51" s="157"/>
      <c r="B51" s="157" t="s">
        <v>168</v>
      </c>
      <c r="C51" s="158" t="s">
        <v>169</v>
      </c>
      <c r="D51" s="159"/>
      <c r="E51" s="160"/>
      <c r="F51" s="161"/>
      <c r="G51" s="161"/>
      <c r="H51" s="113"/>
      <c r="I51" s="162"/>
      <c r="J51" s="162"/>
      <c r="K51" s="162"/>
      <c r="L51" s="162"/>
      <c r="M51" s="161"/>
      <c r="N51" s="113"/>
      <c r="O51" s="113"/>
      <c r="P51" s="113"/>
      <c r="Q51" s="162"/>
      <c r="R51" s="162"/>
      <c r="S51" s="162"/>
      <c r="T51" s="163"/>
    </row>
    <row r="52" spans="1:22" ht="63.75">
      <c r="A52" s="121">
        <v>6</v>
      </c>
      <c r="B52" s="122" t="s">
        <v>22</v>
      </c>
      <c r="C52" s="20" t="s">
        <v>137</v>
      </c>
      <c r="D52" s="23"/>
      <c r="E52" s="131">
        <v>2027</v>
      </c>
      <c r="F52" s="21"/>
      <c r="G52" s="21"/>
      <c r="H52" s="14"/>
      <c r="I52" s="22"/>
      <c r="J52" s="22"/>
      <c r="K52" s="22"/>
      <c r="L52" s="108"/>
      <c r="M52" s="21">
        <v>4000</v>
      </c>
      <c r="N52" s="14"/>
      <c r="O52" s="14"/>
      <c r="P52" s="14"/>
      <c r="Q52" s="22"/>
      <c r="R52" s="22"/>
      <c r="S52" s="22"/>
      <c r="T52" s="28" t="s">
        <v>166</v>
      </c>
    </row>
    <row r="53" spans="1:22" ht="63.75">
      <c r="A53" s="121">
        <v>7</v>
      </c>
      <c r="B53" s="122" t="s">
        <v>22</v>
      </c>
      <c r="C53" s="20" t="s">
        <v>172</v>
      </c>
      <c r="D53" s="23"/>
      <c r="E53" s="131">
        <v>2027</v>
      </c>
      <c r="F53" s="21"/>
      <c r="G53" s="21"/>
      <c r="H53" s="14"/>
      <c r="I53" s="22"/>
      <c r="J53" s="22"/>
      <c r="K53" s="22"/>
      <c r="L53" s="108"/>
      <c r="M53" s="21">
        <v>6000</v>
      </c>
      <c r="N53" s="14"/>
      <c r="O53" s="14"/>
      <c r="P53" s="14"/>
      <c r="Q53" s="22"/>
      <c r="R53" s="22"/>
      <c r="S53" s="22"/>
      <c r="T53" s="28" t="s">
        <v>166</v>
      </c>
    </row>
    <row r="54" spans="1:22" ht="63.75">
      <c r="A54" s="121">
        <v>8</v>
      </c>
      <c r="B54" s="122" t="s">
        <v>22</v>
      </c>
      <c r="C54" s="20" t="s">
        <v>133</v>
      </c>
      <c r="D54" s="23"/>
      <c r="E54" s="131">
        <v>2028</v>
      </c>
      <c r="F54" s="21"/>
      <c r="G54" s="21"/>
      <c r="H54" s="14"/>
      <c r="I54" s="22"/>
      <c r="J54" s="22"/>
      <c r="K54" s="22"/>
      <c r="L54" s="108"/>
      <c r="M54" s="21">
        <v>8000</v>
      </c>
      <c r="N54" s="14"/>
      <c r="O54" s="14"/>
      <c r="P54" s="14"/>
      <c r="Q54" s="22"/>
      <c r="R54" s="22"/>
      <c r="S54" s="22"/>
      <c r="T54" s="28" t="s">
        <v>166</v>
      </c>
      <c r="V54" s="4">
        <f>4*70*1.5*10</f>
        <v>4200</v>
      </c>
    </row>
    <row r="55" spans="1:22" ht="63">
      <c r="A55" s="121">
        <v>9</v>
      </c>
      <c r="B55" s="120" t="s">
        <v>110</v>
      </c>
      <c r="C55" s="20" t="s">
        <v>120</v>
      </c>
      <c r="D55" s="24"/>
      <c r="E55" s="131">
        <v>2027</v>
      </c>
      <c r="F55" s="21"/>
      <c r="G55" s="21"/>
      <c r="H55" s="14"/>
      <c r="I55" s="22"/>
      <c r="J55" s="22"/>
      <c r="K55" s="22"/>
      <c r="L55" s="108"/>
      <c r="M55" s="21">
        <v>3500</v>
      </c>
      <c r="N55" s="14"/>
      <c r="O55" s="14"/>
      <c r="P55" s="14"/>
      <c r="Q55" s="22"/>
      <c r="R55" s="22"/>
      <c r="S55" s="22"/>
      <c r="T55" s="28" t="s">
        <v>166</v>
      </c>
    </row>
    <row r="56" spans="1:22" ht="38.25">
      <c r="A56" s="121">
        <v>10</v>
      </c>
      <c r="B56" s="120" t="s">
        <v>110</v>
      </c>
      <c r="C56" s="20" t="s">
        <v>121</v>
      </c>
      <c r="D56" s="24"/>
      <c r="E56" s="131">
        <v>2029</v>
      </c>
      <c r="F56" s="21"/>
      <c r="G56" s="21"/>
      <c r="H56" s="14"/>
      <c r="I56" s="22"/>
      <c r="J56" s="22"/>
      <c r="K56" s="22"/>
      <c r="L56" s="108"/>
      <c r="M56" s="21">
        <v>3500</v>
      </c>
      <c r="N56" s="14"/>
      <c r="O56" s="14"/>
      <c r="P56" s="14"/>
      <c r="Q56" s="22"/>
      <c r="R56" s="22"/>
      <c r="S56" s="22"/>
      <c r="T56" s="28" t="s">
        <v>166</v>
      </c>
    </row>
    <row r="57" spans="1:22" ht="38.25">
      <c r="A57" s="121">
        <v>11</v>
      </c>
      <c r="B57" s="135" t="s">
        <v>110</v>
      </c>
      <c r="C57" s="136" t="s">
        <v>122</v>
      </c>
      <c r="D57" s="137"/>
      <c r="E57" s="138">
        <v>2029</v>
      </c>
      <c r="F57" s="139"/>
      <c r="G57" s="139"/>
      <c r="H57" s="140"/>
      <c r="I57" s="141"/>
      <c r="J57" s="141"/>
      <c r="K57" s="141"/>
      <c r="L57" s="142"/>
      <c r="M57" s="139">
        <v>1500</v>
      </c>
      <c r="N57" s="140"/>
      <c r="O57" s="140"/>
      <c r="P57" s="140"/>
      <c r="Q57" s="141"/>
      <c r="R57" s="141"/>
      <c r="S57" s="141"/>
      <c r="T57" s="143" t="s">
        <v>166</v>
      </c>
      <c r="V57" s="4">
        <f>3%*N17</f>
        <v>13250.226000000001</v>
      </c>
    </row>
    <row r="58" spans="1:22" ht="53.25" customHeight="1">
      <c r="A58" s="121">
        <v>12</v>
      </c>
      <c r="B58" s="120" t="s">
        <v>110</v>
      </c>
      <c r="C58" s="8" t="s">
        <v>123</v>
      </c>
      <c r="D58" s="24"/>
      <c r="E58" s="154">
        <v>2030</v>
      </c>
      <c r="F58" s="155"/>
      <c r="G58" s="155"/>
      <c r="H58" s="65"/>
      <c r="I58" s="22"/>
      <c r="J58" s="22"/>
      <c r="K58" s="22"/>
      <c r="L58" s="22"/>
      <c r="M58" s="155">
        <v>1500</v>
      </c>
      <c r="N58" s="65"/>
      <c r="O58" s="65"/>
      <c r="P58" s="65"/>
      <c r="Q58" s="22"/>
      <c r="R58" s="22"/>
      <c r="S58" s="22"/>
      <c r="T58" s="156" t="s">
        <v>166</v>
      </c>
    </row>
    <row r="59" spans="1:22" s="80" customFormat="1">
      <c r="A59" s="157"/>
      <c r="B59" s="157" t="s">
        <v>168</v>
      </c>
      <c r="C59" s="158" t="s">
        <v>167</v>
      </c>
      <c r="D59" s="159"/>
      <c r="E59" s="160"/>
      <c r="F59" s="161"/>
      <c r="G59" s="161"/>
      <c r="H59" s="113"/>
      <c r="I59" s="162"/>
      <c r="J59" s="162"/>
      <c r="K59" s="162"/>
      <c r="L59" s="162"/>
      <c r="M59" s="161"/>
      <c r="N59" s="113"/>
      <c r="O59" s="113"/>
      <c r="P59" s="113"/>
      <c r="Q59" s="162"/>
      <c r="R59" s="162"/>
      <c r="S59" s="162"/>
      <c r="T59" s="163"/>
    </row>
    <row r="60" spans="1:22" ht="63.75">
      <c r="A60" s="120">
        <v>13</v>
      </c>
      <c r="B60" s="120" t="s">
        <v>22</v>
      </c>
      <c r="C60" s="8" t="s">
        <v>149</v>
      </c>
      <c r="D60" s="24"/>
      <c r="E60" s="154">
        <v>2027</v>
      </c>
      <c r="F60" s="155">
        <v>3000</v>
      </c>
      <c r="G60" s="155"/>
      <c r="H60" s="65"/>
      <c r="I60" s="22"/>
      <c r="J60" s="22"/>
      <c r="K60" s="22"/>
      <c r="L60" s="22"/>
      <c r="M60" s="155"/>
      <c r="N60" s="65"/>
      <c r="O60" s="65"/>
      <c r="P60" s="65"/>
      <c r="Q60" s="22"/>
      <c r="R60" s="22"/>
      <c r="S60" s="22"/>
      <c r="T60" s="156" t="s">
        <v>165</v>
      </c>
    </row>
    <row r="61" spans="1:22" ht="63.75">
      <c r="A61" s="144">
        <v>14</v>
      </c>
      <c r="B61" s="145" t="s">
        <v>22</v>
      </c>
      <c r="C61" s="146" t="s">
        <v>150</v>
      </c>
      <c r="D61" s="147"/>
      <c r="E61" s="148">
        <v>2028</v>
      </c>
      <c r="F61" s="149">
        <v>10000</v>
      </c>
      <c r="G61" s="149"/>
      <c r="H61" s="150"/>
      <c r="I61" s="151"/>
      <c r="J61" s="151"/>
      <c r="K61" s="151"/>
      <c r="L61" s="152"/>
      <c r="M61" s="149"/>
      <c r="N61" s="150"/>
      <c r="O61" s="150"/>
      <c r="P61" s="150"/>
      <c r="Q61" s="151"/>
      <c r="R61" s="151"/>
      <c r="S61" s="151"/>
      <c r="T61" s="153" t="s">
        <v>165</v>
      </c>
    </row>
    <row r="62" spans="1:22" ht="51">
      <c r="A62" s="120">
        <v>15</v>
      </c>
      <c r="B62" s="122" t="s">
        <v>163</v>
      </c>
      <c r="C62" s="20" t="s">
        <v>151</v>
      </c>
      <c r="D62" s="23"/>
      <c r="E62" s="131">
        <v>2028</v>
      </c>
      <c r="F62" s="21">
        <v>40000</v>
      </c>
      <c r="G62" s="21"/>
      <c r="H62" s="14"/>
      <c r="I62" s="22"/>
      <c r="J62" s="22"/>
      <c r="K62" s="22"/>
      <c r="L62" s="108"/>
      <c r="M62" s="21"/>
      <c r="N62" s="14"/>
      <c r="O62" s="14"/>
      <c r="P62" s="14"/>
      <c r="Q62" s="22"/>
      <c r="R62" s="22"/>
      <c r="S62" s="22"/>
      <c r="T62" s="28" t="s">
        <v>165</v>
      </c>
    </row>
    <row r="63" spans="1:22" ht="47.25">
      <c r="A63" s="144">
        <v>16</v>
      </c>
      <c r="B63" s="122" t="s">
        <v>21</v>
      </c>
      <c r="C63" s="20" t="s">
        <v>152</v>
      </c>
      <c r="D63" s="24"/>
      <c r="E63" s="131">
        <v>2028</v>
      </c>
      <c r="F63" s="21">
        <v>2500</v>
      </c>
      <c r="G63" s="21"/>
      <c r="H63" s="14"/>
      <c r="I63" s="22"/>
      <c r="J63" s="22"/>
      <c r="K63" s="22"/>
      <c r="L63" s="108"/>
      <c r="M63" s="21"/>
      <c r="N63" s="14"/>
      <c r="O63" s="14"/>
      <c r="P63" s="14"/>
      <c r="Q63" s="22"/>
      <c r="R63" s="22"/>
      <c r="S63" s="22"/>
      <c r="T63" s="28" t="s">
        <v>165</v>
      </c>
    </row>
    <row r="64" spans="1:22" ht="33.75">
      <c r="A64" s="120">
        <v>17</v>
      </c>
      <c r="B64" s="122" t="s">
        <v>164</v>
      </c>
      <c r="C64" s="20" t="s">
        <v>153</v>
      </c>
      <c r="D64" s="112"/>
      <c r="E64" s="131">
        <v>2029</v>
      </c>
      <c r="F64" s="21">
        <v>2000</v>
      </c>
      <c r="G64" s="21"/>
      <c r="H64" s="14"/>
      <c r="I64" s="22"/>
      <c r="J64" s="22"/>
      <c r="K64" s="22"/>
      <c r="L64" s="108"/>
      <c r="M64" s="21"/>
      <c r="N64" s="14"/>
      <c r="O64" s="14"/>
      <c r="P64" s="14"/>
      <c r="Q64" s="22"/>
      <c r="R64" s="22"/>
      <c r="S64" s="22"/>
      <c r="T64" s="28" t="s">
        <v>165</v>
      </c>
    </row>
    <row r="65" spans="1:20" ht="33.75">
      <c r="A65" s="144">
        <v>18</v>
      </c>
      <c r="B65" s="122" t="s">
        <v>28</v>
      </c>
      <c r="C65" s="109" t="s">
        <v>154</v>
      </c>
      <c r="D65" s="10"/>
      <c r="E65" s="130">
        <v>2029</v>
      </c>
      <c r="F65" s="19">
        <v>1200</v>
      </c>
      <c r="G65" s="21"/>
      <c r="H65" s="14"/>
      <c r="I65" s="22"/>
      <c r="J65" s="22"/>
      <c r="K65" s="22"/>
      <c r="L65" s="108"/>
      <c r="M65" s="21"/>
      <c r="N65" s="14"/>
      <c r="O65" s="14"/>
      <c r="P65" s="14"/>
      <c r="Q65" s="22"/>
      <c r="R65" s="22"/>
      <c r="S65" s="22"/>
      <c r="T65" s="28" t="s">
        <v>165</v>
      </c>
    </row>
    <row r="66" spans="1:20" ht="33.75">
      <c r="A66" s="120">
        <v>19</v>
      </c>
      <c r="B66" s="122" t="s">
        <v>21</v>
      </c>
      <c r="C66" s="20" t="s">
        <v>156</v>
      </c>
      <c r="D66" s="23"/>
      <c r="E66" s="131" t="s">
        <v>157</v>
      </c>
      <c r="F66" s="21">
        <v>10000</v>
      </c>
      <c r="G66" s="21"/>
      <c r="H66" s="14"/>
      <c r="I66" s="22"/>
      <c r="J66" s="22"/>
      <c r="K66" s="22"/>
      <c r="L66" s="108"/>
      <c r="M66" s="21"/>
      <c r="N66" s="14"/>
      <c r="O66" s="14"/>
      <c r="P66" s="14"/>
      <c r="Q66" s="22"/>
      <c r="R66" s="22"/>
      <c r="S66" s="22"/>
      <c r="T66" s="28" t="s">
        <v>165</v>
      </c>
    </row>
    <row r="67" spans="1:20">
      <c r="M67" s="25"/>
    </row>
    <row r="68" spans="1:20">
      <c r="H68" s="25"/>
      <c r="M68" s="25"/>
      <c r="N68" s="25"/>
      <c r="O68" s="25"/>
      <c r="P68" s="25"/>
    </row>
    <row r="69" spans="1:20">
      <c r="I69" s="25"/>
      <c r="J69" s="25"/>
      <c r="K69" s="25"/>
      <c r="L69" s="25"/>
      <c r="Q69" s="25"/>
      <c r="R69" s="25"/>
      <c r="S69" s="25"/>
    </row>
  </sheetData>
  <mergeCells count="25">
    <mergeCell ref="S1:T1"/>
    <mergeCell ref="A2:T2"/>
    <mergeCell ref="A3:T3"/>
    <mergeCell ref="A4:T4"/>
    <mergeCell ref="A5:A8"/>
    <mergeCell ref="C5:C8"/>
    <mergeCell ref="D5:D8"/>
    <mergeCell ref="P7:P8"/>
    <mergeCell ref="T5:T8"/>
    <mergeCell ref="B5:B8"/>
    <mergeCell ref="S7:S8"/>
    <mergeCell ref="H7:H8"/>
    <mergeCell ref="I7:J7"/>
    <mergeCell ref="F6:F8"/>
    <mergeCell ref="G6:G8"/>
    <mergeCell ref="H6:K6"/>
    <mergeCell ref="E5:K5"/>
    <mergeCell ref="E6:E8"/>
    <mergeCell ref="L5:S5"/>
    <mergeCell ref="O7:O8"/>
    <mergeCell ref="L6:L8"/>
    <mergeCell ref="Q7:R7"/>
    <mergeCell ref="M6:M8"/>
    <mergeCell ref="N6:N8"/>
    <mergeCell ref="K7:K8"/>
  </mergeCells>
  <phoneticPr fontId="33" type="noConversion"/>
  <pageMargins left="0.24" right="0.17" top="0.36" bottom="0.26" header="0.3" footer="0.3"/>
  <pageSetup paperSize="9" scale="6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I14"/>
  <sheetViews>
    <sheetView zoomScaleNormal="100" workbookViewId="0">
      <selection activeCell="A3" sqref="A3:H3"/>
    </sheetView>
  </sheetViews>
  <sheetFormatPr defaultColWidth="9.140625" defaultRowHeight="15.75"/>
  <cols>
    <col min="1" max="1" width="4.7109375" style="114" customWidth="1"/>
    <col min="2" max="2" width="9.42578125" style="114" customWidth="1"/>
    <col min="3" max="3" width="48.5703125" style="1" customWidth="1"/>
    <col min="4" max="4" width="10.140625" style="2" customWidth="1"/>
    <col min="5" max="5" width="8.140625" style="134" customWidth="1"/>
    <col min="6" max="6" width="8.5703125" style="12" customWidth="1"/>
    <col min="7" max="7" width="12.140625" style="12" customWidth="1"/>
    <col min="8" max="8" width="8.7109375" style="3" customWidth="1"/>
    <col min="9" max="9" width="9.140625" style="4"/>
    <col min="10" max="10" width="10.5703125" style="4" bestFit="1" customWidth="1"/>
    <col min="11" max="16384" width="9.140625" style="4"/>
  </cols>
  <sheetData>
    <row r="1" spans="1:9" ht="18.75" customHeight="1">
      <c r="C1" s="58"/>
      <c r="D1" s="58"/>
      <c r="E1" s="124"/>
      <c r="F1" s="58"/>
      <c r="G1" s="58"/>
      <c r="H1" s="175" t="s">
        <v>12</v>
      </c>
    </row>
    <row r="2" spans="1:9" ht="38.25" customHeight="1">
      <c r="A2" s="247" t="s">
        <v>179</v>
      </c>
      <c r="B2" s="247"/>
      <c r="C2" s="248"/>
      <c r="D2" s="248"/>
      <c r="E2" s="248"/>
      <c r="F2" s="248"/>
      <c r="G2" s="248"/>
      <c r="H2" s="249"/>
    </row>
    <row r="3" spans="1:9" ht="18.600000000000001" customHeight="1">
      <c r="A3" s="250" t="str">
        <f>'BIEU 1 - TỔNG NGUỒN 2026-2030'!A3:I3</f>
        <v>(Kèm theo Nghị quyết số       /NQ-HĐND ngày        tháng        năm 2026 của HĐND xã)</v>
      </c>
      <c r="B3" s="250"/>
      <c r="C3" s="251"/>
      <c r="D3" s="251"/>
      <c r="E3" s="251"/>
      <c r="F3" s="251"/>
      <c r="G3" s="251"/>
      <c r="H3" s="251"/>
    </row>
    <row r="4" spans="1:9">
      <c r="A4" s="270" t="s">
        <v>0</v>
      </c>
      <c r="B4" s="270"/>
      <c r="C4" s="254"/>
      <c r="D4" s="254"/>
      <c r="E4" s="254"/>
      <c r="F4" s="254"/>
      <c r="G4" s="254"/>
      <c r="H4" s="255"/>
    </row>
    <row r="5" spans="1:9" s="1" customFormat="1" ht="45" customHeight="1">
      <c r="A5" s="271" t="s">
        <v>67</v>
      </c>
      <c r="B5" s="271" t="s">
        <v>175</v>
      </c>
      <c r="C5" s="241" t="s">
        <v>2</v>
      </c>
      <c r="D5" s="241" t="s">
        <v>162</v>
      </c>
      <c r="E5" s="269" t="s">
        <v>66</v>
      </c>
      <c r="F5" s="241" t="s">
        <v>87</v>
      </c>
      <c r="G5" s="241" t="s">
        <v>88</v>
      </c>
      <c r="H5" s="241" t="s">
        <v>3</v>
      </c>
    </row>
    <row r="6" spans="1:9" s="1" customFormat="1" ht="21.95" customHeight="1">
      <c r="A6" s="271"/>
      <c r="B6" s="271"/>
      <c r="C6" s="241"/>
      <c r="D6" s="241"/>
      <c r="E6" s="269"/>
      <c r="F6" s="241"/>
      <c r="G6" s="241"/>
      <c r="H6" s="241"/>
    </row>
    <row r="7" spans="1:9" s="1" customFormat="1" ht="23.1" customHeight="1">
      <c r="A7" s="271"/>
      <c r="B7" s="271"/>
      <c r="C7" s="241"/>
      <c r="D7" s="241"/>
      <c r="E7" s="269"/>
      <c r="F7" s="241"/>
      <c r="G7" s="241"/>
      <c r="H7" s="241"/>
    </row>
    <row r="8" spans="1:9">
      <c r="A8" s="176">
        <v>1</v>
      </c>
      <c r="B8" s="176">
        <v>2</v>
      </c>
      <c r="C8" s="26">
        <v>3</v>
      </c>
      <c r="D8" s="176">
        <v>3</v>
      </c>
      <c r="E8" s="26">
        <v>4</v>
      </c>
      <c r="F8" s="176">
        <v>5</v>
      </c>
      <c r="G8" s="26">
        <v>6</v>
      </c>
      <c r="H8" s="5">
        <v>7</v>
      </c>
    </row>
    <row r="9" spans="1:9" s="87" customFormat="1">
      <c r="A9" s="81"/>
      <c r="B9" s="116"/>
      <c r="C9" s="82" t="s">
        <v>174</v>
      </c>
      <c r="D9" s="83"/>
      <c r="E9" s="126"/>
      <c r="F9" s="84">
        <f>SUM(F10:F12)</f>
        <v>108400</v>
      </c>
      <c r="G9" s="84">
        <f t="shared" ref="G9" si="0">SUM(G10:G12)</f>
        <v>108400</v>
      </c>
      <c r="H9" s="85"/>
      <c r="I9" s="86"/>
    </row>
    <row r="10" spans="1:9" s="1" customFormat="1" ht="58.5" customHeight="1">
      <c r="A10" s="177">
        <v>1</v>
      </c>
      <c r="B10" s="179" t="s">
        <v>6</v>
      </c>
      <c r="C10" s="178" t="s">
        <v>114</v>
      </c>
      <c r="D10" s="177" t="s">
        <v>171</v>
      </c>
      <c r="E10" s="180" t="s">
        <v>170</v>
      </c>
      <c r="F10" s="140">
        <v>14900</v>
      </c>
      <c r="G10" s="140">
        <v>14900</v>
      </c>
      <c r="H10" s="177"/>
      <c r="I10" s="88"/>
    </row>
    <row r="11" spans="1:9" ht="31.5" customHeight="1">
      <c r="A11" s="181">
        <v>2</v>
      </c>
      <c r="B11" s="181" t="s">
        <v>6</v>
      </c>
      <c r="C11" s="17" t="s">
        <v>135</v>
      </c>
      <c r="D11" s="182"/>
      <c r="E11" s="183" t="s">
        <v>92</v>
      </c>
      <c r="F11" s="18">
        <v>48500</v>
      </c>
      <c r="G11" s="65">
        <v>48500</v>
      </c>
      <c r="H11" s="181"/>
    </row>
    <row r="12" spans="1:9" ht="31.5">
      <c r="A12" s="181">
        <v>3</v>
      </c>
      <c r="B12" s="181" t="s">
        <v>6</v>
      </c>
      <c r="C12" s="17" t="s">
        <v>136</v>
      </c>
      <c r="D12" s="182"/>
      <c r="E12" s="183" t="s">
        <v>92</v>
      </c>
      <c r="F12" s="18">
        <v>45000</v>
      </c>
      <c r="G12" s="65">
        <v>45000</v>
      </c>
      <c r="H12" s="181"/>
    </row>
    <row r="13" spans="1:9">
      <c r="F13" s="25"/>
    </row>
    <row r="14" spans="1:9">
      <c r="F14" s="25"/>
      <c r="G14" s="25"/>
    </row>
  </sheetData>
  <mergeCells count="11">
    <mergeCell ref="E5:E7"/>
    <mergeCell ref="F5:F7"/>
    <mergeCell ref="G5:G7"/>
    <mergeCell ref="H5:H7"/>
    <mergeCell ref="A2:H2"/>
    <mergeCell ref="A3:H3"/>
    <mergeCell ref="A4:H4"/>
    <mergeCell ref="A5:A7"/>
    <mergeCell ref="B5:B7"/>
    <mergeCell ref="C5:C7"/>
    <mergeCell ref="D5:D7"/>
  </mergeCells>
  <pageMargins left="0.38" right="0.2" top="0.82" bottom="0.75" header="0.3" footer="0.3"/>
  <pageSetup paperSize="9" scale="87"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P49"/>
  <sheetViews>
    <sheetView view="pageBreakPreview" topLeftCell="A13" zoomScale="85" zoomScaleNormal="100" zoomScaleSheetLayoutView="85" workbookViewId="0">
      <selection activeCell="F12" sqref="F12"/>
    </sheetView>
  </sheetViews>
  <sheetFormatPr defaultColWidth="9.140625" defaultRowHeight="16.5"/>
  <cols>
    <col min="1" max="1" width="4.7109375" style="114" customWidth="1"/>
    <col min="2" max="2" width="9.5703125" style="114" customWidth="1"/>
    <col min="3" max="3" width="52.28515625" style="198" customWidth="1"/>
    <col min="4" max="4" width="11.7109375" style="2" customWidth="1"/>
    <col min="5" max="5" width="8.140625" style="134" customWidth="1"/>
    <col min="6" max="6" width="8.5703125" style="12" customWidth="1"/>
    <col min="7" max="7" width="10.140625" style="12" customWidth="1"/>
    <col min="8" max="11" width="8.5703125" style="12" customWidth="1"/>
    <col min="12" max="12" width="9.5703125" style="3" customWidth="1"/>
    <col min="13" max="13" width="17" style="4" customWidth="1"/>
    <col min="14" max="14" width="17.5703125" style="4" customWidth="1"/>
    <col min="15" max="16384" width="9.140625" style="4"/>
  </cols>
  <sheetData>
    <row r="1" spans="1:15" ht="18.75" customHeight="1">
      <c r="C1" s="186"/>
      <c r="D1" s="58"/>
      <c r="E1" s="124"/>
      <c r="F1" s="58"/>
      <c r="G1" s="58"/>
      <c r="H1" s="58"/>
      <c r="I1" s="58"/>
      <c r="J1" s="58"/>
      <c r="K1" s="246" t="s">
        <v>220</v>
      </c>
      <c r="L1" s="246"/>
    </row>
    <row r="2" spans="1:15" ht="18.75">
      <c r="A2" s="247" t="s">
        <v>177</v>
      </c>
      <c r="B2" s="247"/>
      <c r="C2" s="248"/>
      <c r="D2" s="248"/>
      <c r="E2" s="248"/>
      <c r="F2" s="248"/>
      <c r="G2" s="248"/>
      <c r="H2" s="248"/>
      <c r="I2" s="248"/>
      <c r="J2" s="248"/>
      <c r="K2" s="248"/>
      <c r="L2" s="249"/>
    </row>
    <row r="3" spans="1:15" ht="18.600000000000001" customHeight="1">
      <c r="A3" s="250" t="str">
        <f>'BIEU 1 - TỔNG NGUỒN 2026-2030'!A3:I3</f>
        <v>(Kèm theo Nghị quyết số       /NQ-HĐND ngày        tháng        năm 2026 của HĐND xã)</v>
      </c>
      <c r="B3" s="250"/>
      <c r="C3" s="251"/>
      <c r="D3" s="251"/>
      <c r="E3" s="251"/>
      <c r="F3" s="251"/>
      <c r="G3" s="251"/>
      <c r="H3" s="251"/>
      <c r="I3" s="251"/>
      <c r="J3" s="251"/>
      <c r="K3" s="251"/>
      <c r="L3" s="251"/>
    </row>
    <row r="4" spans="1:15" ht="15.75">
      <c r="A4" s="252" t="s">
        <v>0</v>
      </c>
      <c r="B4" s="252"/>
      <c r="C4" s="253"/>
      <c r="D4" s="254"/>
      <c r="E4" s="254"/>
      <c r="F4" s="254"/>
      <c r="G4" s="254"/>
      <c r="H4" s="254"/>
      <c r="I4" s="254"/>
      <c r="J4" s="254"/>
      <c r="K4" s="254"/>
      <c r="L4" s="255"/>
    </row>
    <row r="5" spans="1:15" s="1" customFormat="1" ht="6" customHeight="1">
      <c r="A5" s="256" t="s">
        <v>67</v>
      </c>
      <c r="B5" s="261" t="s">
        <v>175</v>
      </c>
      <c r="C5" s="257" t="s">
        <v>2</v>
      </c>
      <c r="D5" s="258" t="s">
        <v>162</v>
      </c>
      <c r="E5" s="272" t="s">
        <v>66</v>
      </c>
      <c r="F5" s="241" t="s">
        <v>87</v>
      </c>
      <c r="G5" s="241" t="s">
        <v>88</v>
      </c>
      <c r="H5" s="241" t="s">
        <v>4</v>
      </c>
      <c r="I5" s="241"/>
      <c r="J5" s="241"/>
      <c r="K5" s="241"/>
      <c r="L5" s="241" t="s">
        <v>3</v>
      </c>
    </row>
    <row r="6" spans="1:15" s="1" customFormat="1" ht="6" customHeight="1">
      <c r="A6" s="256"/>
      <c r="B6" s="262"/>
      <c r="C6" s="257"/>
      <c r="D6" s="259"/>
      <c r="E6" s="273"/>
      <c r="F6" s="241"/>
      <c r="G6" s="241"/>
      <c r="H6" s="241"/>
      <c r="I6" s="241"/>
      <c r="J6" s="241"/>
      <c r="K6" s="241"/>
      <c r="L6" s="241"/>
    </row>
    <row r="7" spans="1:15" s="1" customFormat="1" ht="19.5" customHeight="1">
      <c r="A7" s="256"/>
      <c r="B7" s="262"/>
      <c r="C7" s="257"/>
      <c r="D7" s="259"/>
      <c r="E7" s="273"/>
      <c r="F7" s="241"/>
      <c r="G7" s="241"/>
      <c r="H7" s="241" t="s">
        <v>112</v>
      </c>
      <c r="I7" s="241" t="s">
        <v>4</v>
      </c>
      <c r="J7" s="241"/>
      <c r="K7" s="241" t="s">
        <v>106</v>
      </c>
      <c r="L7" s="241"/>
    </row>
    <row r="8" spans="1:15" s="1" customFormat="1" ht="80.25" customHeight="1">
      <c r="A8" s="256"/>
      <c r="B8" s="263"/>
      <c r="C8" s="257"/>
      <c r="D8" s="260"/>
      <c r="E8" s="274"/>
      <c r="F8" s="241"/>
      <c r="G8" s="241"/>
      <c r="H8" s="241"/>
      <c r="I8" s="185" t="s">
        <v>83</v>
      </c>
      <c r="J8" s="185" t="s">
        <v>10</v>
      </c>
      <c r="K8" s="241"/>
      <c r="L8" s="241"/>
    </row>
    <row r="9" spans="1:15" ht="15.75">
      <c r="A9" s="5">
        <v>1</v>
      </c>
      <c r="B9" s="5">
        <v>2</v>
      </c>
      <c r="C9" s="5">
        <v>3</v>
      </c>
      <c r="D9" s="5">
        <v>4</v>
      </c>
      <c r="E9" s="6">
        <v>5</v>
      </c>
      <c r="F9" s="26">
        <v>6</v>
      </c>
      <c r="G9" s="26" t="s">
        <v>187</v>
      </c>
      <c r="H9" s="26" t="s">
        <v>186</v>
      </c>
      <c r="I9" s="26">
        <v>9</v>
      </c>
      <c r="J9" s="26">
        <v>10</v>
      </c>
      <c r="K9" s="26">
        <v>11</v>
      </c>
      <c r="L9" s="6">
        <v>12</v>
      </c>
    </row>
    <row r="10" spans="1:15" s="87" customFormat="1" ht="24">
      <c r="A10" s="81"/>
      <c r="B10" s="116"/>
      <c r="C10" s="187" t="s">
        <v>174</v>
      </c>
      <c r="D10" s="83"/>
      <c r="E10" s="126"/>
      <c r="F10" s="84">
        <f t="shared" ref="F10" si="0">F11+F14+F15</f>
        <v>428413</v>
      </c>
      <c r="G10" s="84">
        <f>G11+G14+G15</f>
        <v>428413</v>
      </c>
      <c r="H10" s="84">
        <f>I10+J10</f>
        <v>368413</v>
      </c>
      <c r="I10" s="84">
        <f>I11+I14+I15</f>
        <v>241108</v>
      </c>
      <c r="J10" s="84">
        <f>J11+J14+J15</f>
        <v>127305</v>
      </c>
      <c r="K10" s="84">
        <f>K11+K14+K15</f>
        <v>60000</v>
      </c>
      <c r="L10" s="85" t="s">
        <v>180</v>
      </c>
      <c r="M10" s="86">
        <f>'BIEU 1 - TỔNG NGUỒN 2026-2030'!C10</f>
        <v>241108.25</v>
      </c>
      <c r="N10" s="86">
        <f>'BIEU 1 - TỔNG NGUỒN 2026-2030'!C11</f>
        <v>127305</v>
      </c>
      <c r="O10" s="86">
        <f>'BIEU 1 - TỔNG NGUỒN 2026-2030'!C12</f>
        <v>60000</v>
      </c>
    </row>
    <row r="11" spans="1:15" s="87" customFormat="1" ht="19.5" customHeight="1">
      <c r="A11" s="118" t="s">
        <v>11</v>
      </c>
      <c r="B11" s="119"/>
      <c r="C11" s="188" t="s">
        <v>89</v>
      </c>
      <c r="D11" s="67"/>
      <c r="E11" s="127"/>
      <c r="F11" s="68">
        <f>F12+F13</f>
        <v>1500</v>
      </c>
      <c r="G11" s="68">
        <f>G12+G13</f>
        <v>1500</v>
      </c>
      <c r="H11" s="68">
        <f>H13+H12</f>
        <v>1500</v>
      </c>
      <c r="I11" s="68">
        <f t="shared" ref="I11:K11" si="1">I13+I12</f>
        <v>1500</v>
      </c>
      <c r="J11" s="68">
        <f t="shared" si="1"/>
        <v>0</v>
      </c>
      <c r="K11" s="68">
        <f t="shared" si="1"/>
        <v>0</v>
      </c>
      <c r="L11" s="69"/>
      <c r="M11" s="86">
        <f>I10-M10</f>
        <v>-0.25</v>
      </c>
      <c r="N11" s="86">
        <f t="shared" ref="N11:O11" si="2">J10-N10</f>
        <v>0</v>
      </c>
      <c r="O11" s="86">
        <f t="shared" si="2"/>
        <v>0</v>
      </c>
    </row>
    <row r="12" spans="1:15" s="1" customFormat="1">
      <c r="A12" s="76">
        <v>1</v>
      </c>
      <c r="B12" s="76"/>
      <c r="C12" s="189" t="s">
        <v>99</v>
      </c>
      <c r="D12" s="76" t="s">
        <v>101</v>
      </c>
      <c r="E12" s="128"/>
      <c r="F12" s="14">
        <f>G12</f>
        <v>500</v>
      </c>
      <c r="G12" s="14">
        <f>H12+K12</f>
        <v>500</v>
      </c>
      <c r="H12" s="63">
        <f>I12+J12</f>
        <v>500</v>
      </c>
      <c r="I12" s="90">
        <v>500</v>
      </c>
      <c r="J12" s="90"/>
      <c r="K12" s="90"/>
      <c r="L12" s="7"/>
    </row>
    <row r="13" spans="1:15" s="1" customFormat="1">
      <c r="A13" s="76">
        <v>2</v>
      </c>
      <c r="B13" s="76"/>
      <c r="C13" s="189" t="s">
        <v>105</v>
      </c>
      <c r="D13" s="76" t="s">
        <v>101</v>
      </c>
      <c r="E13" s="128"/>
      <c r="F13" s="14">
        <f>G13</f>
        <v>1000</v>
      </c>
      <c r="G13" s="14">
        <f>H13+K13</f>
        <v>1000</v>
      </c>
      <c r="H13" s="63">
        <f>I13+J13</f>
        <v>1000</v>
      </c>
      <c r="I13" s="90">
        <v>1000</v>
      </c>
      <c r="J13" s="90"/>
      <c r="K13" s="90"/>
      <c r="L13" s="7"/>
      <c r="N13" s="88">
        <f>H10+K10</f>
        <v>428413</v>
      </c>
    </row>
    <row r="14" spans="1:15" s="87" customFormat="1">
      <c r="A14" s="118" t="s">
        <v>14</v>
      </c>
      <c r="B14" s="119"/>
      <c r="C14" s="188" t="s">
        <v>104</v>
      </c>
      <c r="D14" s="77" t="s">
        <v>101</v>
      </c>
      <c r="E14" s="127"/>
      <c r="F14" s="68">
        <f>G14</f>
        <v>5000</v>
      </c>
      <c r="G14" s="68">
        <f>H14+K14</f>
        <v>5000</v>
      </c>
      <c r="H14" s="74">
        <f>I14+J14</f>
        <v>5000</v>
      </c>
      <c r="I14" s="68">
        <v>5000</v>
      </c>
      <c r="J14" s="68"/>
      <c r="K14" s="68"/>
      <c r="L14" s="69"/>
    </row>
    <row r="15" spans="1:15" s="87" customFormat="1">
      <c r="A15" s="118" t="s">
        <v>16</v>
      </c>
      <c r="B15" s="119"/>
      <c r="C15" s="188" t="s">
        <v>90</v>
      </c>
      <c r="D15" s="67"/>
      <c r="E15" s="127"/>
      <c r="F15" s="68">
        <f>F16+F31+F40</f>
        <v>421913</v>
      </c>
      <c r="G15" s="68">
        <f>H15+K15</f>
        <v>421913</v>
      </c>
      <c r="H15" s="74">
        <f>I15+J15</f>
        <v>361913</v>
      </c>
      <c r="I15" s="68">
        <v>234608</v>
      </c>
      <c r="J15" s="68">
        <v>127305</v>
      </c>
      <c r="K15" s="68">
        <f>'BIEU 1 - TỔNG NGUỒN 2026-2030'!C13</f>
        <v>60000</v>
      </c>
      <c r="L15" s="69"/>
      <c r="M15" s="86">
        <f>G15-F15</f>
        <v>0</v>
      </c>
      <c r="N15" s="86">
        <f>J15-N11</f>
        <v>127305</v>
      </c>
    </row>
    <row r="16" spans="1:15" ht="15.75" customHeight="1">
      <c r="A16" s="164" t="s">
        <v>117</v>
      </c>
      <c r="B16" s="165" t="s">
        <v>168</v>
      </c>
      <c r="C16" s="190" t="s">
        <v>13</v>
      </c>
      <c r="D16" s="167"/>
      <c r="E16" s="168"/>
      <c r="F16" s="169">
        <f>SUM(F17:F30)</f>
        <v>332613</v>
      </c>
      <c r="G16" s="169">
        <f>SUM(G17:G30)</f>
        <v>0</v>
      </c>
      <c r="H16" s="169">
        <v>0</v>
      </c>
      <c r="I16" s="169">
        <f>SUM(I17:I30)</f>
        <v>0</v>
      </c>
      <c r="J16" s="169">
        <f>SUM(J17:J30)</f>
        <v>0</v>
      </c>
      <c r="K16" s="169">
        <f>SUM(K17:K30)</f>
        <v>0</v>
      </c>
      <c r="L16" s="169"/>
      <c r="M16" s="91">
        <f>F16+F31+F40</f>
        <v>421913</v>
      </c>
      <c r="O16" s="91">
        <f>G15+G14+G11</f>
        <v>428413</v>
      </c>
    </row>
    <row r="17" spans="1:16" ht="48" customHeight="1">
      <c r="A17" s="120">
        <v>1</v>
      </c>
      <c r="B17" s="120" t="s">
        <v>6</v>
      </c>
      <c r="C17" s="78" t="s">
        <v>91</v>
      </c>
      <c r="D17" s="59" t="s">
        <v>125</v>
      </c>
      <c r="E17" s="128" t="s">
        <v>92</v>
      </c>
      <c r="F17" s="14">
        <v>41000</v>
      </c>
      <c r="G17" s="64"/>
      <c r="H17" s="68"/>
      <c r="I17" s="68"/>
      <c r="J17" s="9"/>
      <c r="K17" s="9"/>
      <c r="L17" s="10"/>
      <c r="M17" s="91">
        <f>F11+F14+F15</f>
        <v>428413</v>
      </c>
      <c r="N17" s="99">
        <f>G10-F10</f>
        <v>0</v>
      </c>
    </row>
    <row r="18" spans="1:16" ht="48" customHeight="1">
      <c r="A18" s="120">
        <v>2</v>
      </c>
      <c r="B18" s="120" t="s">
        <v>6</v>
      </c>
      <c r="C18" s="191" t="s">
        <v>93</v>
      </c>
      <c r="D18" s="59" t="s">
        <v>126</v>
      </c>
      <c r="E18" s="129" t="s">
        <v>92</v>
      </c>
      <c r="F18" s="18">
        <v>35000</v>
      </c>
      <c r="G18" s="64"/>
      <c r="H18" s="68"/>
      <c r="I18" s="68"/>
      <c r="J18" s="8"/>
      <c r="K18" s="8"/>
      <c r="L18" s="10"/>
    </row>
    <row r="19" spans="1:16" ht="48" customHeight="1">
      <c r="A19" s="120">
        <v>3</v>
      </c>
      <c r="B19" s="120" t="s">
        <v>6</v>
      </c>
      <c r="C19" s="191" t="s">
        <v>94</v>
      </c>
      <c r="D19" s="59" t="s">
        <v>127</v>
      </c>
      <c r="E19" s="130">
        <v>2026</v>
      </c>
      <c r="F19" s="19">
        <v>3470</v>
      </c>
      <c r="G19" s="64"/>
      <c r="H19" s="68"/>
      <c r="I19" s="68"/>
      <c r="J19" s="20"/>
      <c r="K19" s="20"/>
      <c r="L19" s="10"/>
    </row>
    <row r="20" spans="1:16" ht="48" customHeight="1">
      <c r="A20" s="120">
        <v>4</v>
      </c>
      <c r="B20" s="120" t="s">
        <v>6</v>
      </c>
      <c r="C20" s="78" t="s">
        <v>217</v>
      </c>
      <c r="D20" s="59"/>
      <c r="E20" s="130" t="s">
        <v>92</v>
      </c>
      <c r="F20" s="19">
        <v>11500</v>
      </c>
      <c r="G20" s="64"/>
      <c r="H20" s="68"/>
      <c r="I20" s="68"/>
      <c r="J20" s="20"/>
      <c r="K20" s="20"/>
      <c r="L20" s="10"/>
      <c r="M20" s="202" t="s">
        <v>203</v>
      </c>
      <c r="N20" s="4">
        <f>80*15*60</f>
        <v>72000</v>
      </c>
      <c r="P20" s="91" t="e">
        <f>F20+F21+F22+#REF!+F35+F36+F37+F41+F42</f>
        <v>#REF!</v>
      </c>
    </row>
    <row r="21" spans="1:16" ht="48" customHeight="1">
      <c r="A21" s="120">
        <v>5</v>
      </c>
      <c r="B21" s="120" t="s">
        <v>6</v>
      </c>
      <c r="C21" s="78" t="s">
        <v>108</v>
      </c>
      <c r="D21" s="59"/>
      <c r="E21" s="130" t="s">
        <v>143</v>
      </c>
      <c r="F21" s="19">
        <v>25000</v>
      </c>
      <c r="G21" s="64"/>
      <c r="H21" s="68"/>
      <c r="I21" s="68"/>
      <c r="J21" s="20"/>
      <c r="K21" s="20"/>
      <c r="L21" s="10"/>
      <c r="N21" s="4">
        <v>2</v>
      </c>
      <c r="P21" s="4">
        <f>350*7*0.5</f>
        <v>1225</v>
      </c>
    </row>
    <row r="22" spans="1:16" ht="41.45" customHeight="1">
      <c r="A22" s="120">
        <v>6</v>
      </c>
      <c r="B22" s="120" t="s">
        <v>6</v>
      </c>
      <c r="C22" s="78" t="s">
        <v>68</v>
      </c>
      <c r="D22" s="10"/>
      <c r="E22" s="129">
        <v>2027</v>
      </c>
      <c r="F22" s="18">
        <v>3500</v>
      </c>
      <c r="G22" s="64"/>
      <c r="H22" s="68"/>
      <c r="I22" s="68"/>
      <c r="J22" s="18"/>
      <c r="K22" s="18"/>
      <c r="L22" s="200"/>
    </row>
    <row r="23" spans="1:16" ht="48" customHeight="1">
      <c r="A23" s="120">
        <v>7</v>
      </c>
      <c r="B23" s="120" t="s">
        <v>6</v>
      </c>
      <c r="C23" s="78" t="s">
        <v>218</v>
      </c>
      <c r="D23" s="59"/>
      <c r="E23" s="130">
        <v>2027</v>
      </c>
      <c r="F23" s="19">
        <v>12000</v>
      </c>
      <c r="G23" s="64"/>
      <c r="H23" s="68"/>
      <c r="I23" s="68"/>
      <c r="J23" s="20"/>
      <c r="K23" s="20"/>
      <c r="L23" s="10"/>
      <c r="M23" s="202" t="s">
        <v>204</v>
      </c>
      <c r="N23" s="202" t="s">
        <v>205</v>
      </c>
      <c r="O23" s="4">
        <f>(370*9+300*7+215*7+340*9+116*7+305*7+320*9)</f>
        <v>15822</v>
      </c>
      <c r="P23" s="4">
        <f>O23*0.8</f>
        <v>12657.6</v>
      </c>
    </row>
    <row r="24" spans="1:16" ht="48" customHeight="1">
      <c r="A24" s="120">
        <v>8</v>
      </c>
      <c r="B24" s="120" t="s">
        <v>6</v>
      </c>
      <c r="C24" s="78" t="s">
        <v>197</v>
      </c>
      <c r="D24" s="59"/>
      <c r="E24" s="130" t="s">
        <v>109</v>
      </c>
      <c r="F24" s="19">
        <v>54143</v>
      </c>
      <c r="G24" s="64"/>
      <c r="H24" s="68"/>
      <c r="I24" s="68"/>
      <c r="J24" s="20"/>
      <c r="K24" s="20"/>
      <c r="L24" s="201"/>
      <c r="M24" s="4">
        <f>404-261</f>
        <v>143</v>
      </c>
      <c r="N24" s="4">
        <f>3*11*0.8</f>
        <v>26.400000000000002</v>
      </c>
      <c r="O24" s="4">
        <f>15*18*30</f>
        <v>8100</v>
      </c>
    </row>
    <row r="25" spans="1:16" ht="33">
      <c r="A25" s="120">
        <v>9</v>
      </c>
      <c r="B25" s="120" t="s">
        <v>6</v>
      </c>
      <c r="C25" s="193" t="s">
        <v>208</v>
      </c>
      <c r="D25" s="93"/>
      <c r="E25" s="129">
        <v>2028</v>
      </c>
      <c r="F25" s="19">
        <v>6000</v>
      </c>
      <c r="G25" s="64"/>
      <c r="H25" s="68"/>
      <c r="I25" s="68"/>
      <c r="J25" s="19"/>
      <c r="K25" s="19"/>
      <c r="L25" s="10"/>
    </row>
    <row r="26" spans="1:16" ht="48" customHeight="1">
      <c r="A26" s="120">
        <v>10</v>
      </c>
      <c r="B26" s="120" t="s">
        <v>6</v>
      </c>
      <c r="C26" s="78" t="s">
        <v>206</v>
      </c>
      <c r="D26" s="59"/>
      <c r="E26" s="130" t="s">
        <v>100</v>
      </c>
      <c r="F26" s="19">
        <v>17900</v>
      </c>
      <c r="G26" s="64"/>
      <c r="H26" s="68"/>
      <c r="I26" s="68"/>
      <c r="J26" s="20"/>
      <c r="K26" s="20"/>
      <c r="L26" s="10"/>
    </row>
    <row r="27" spans="1:16" ht="63.95" customHeight="1">
      <c r="A27" s="120">
        <v>11</v>
      </c>
      <c r="B27" s="120" t="s">
        <v>6</v>
      </c>
      <c r="C27" s="191" t="s">
        <v>195</v>
      </c>
      <c r="D27" s="7"/>
      <c r="E27" s="129" t="s">
        <v>100</v>
      </c>
      <c r="F27" s="18">
        <v>97600</v>
      </c>
      <c r="G27" s="64"/>
      <c r="H27" s="68"/>
      <c r="I27" s="68"/>
      <c r="J27" s="18"/>
      <c r="K27" s="18"/>
      <c r="L27" s="28"/>
      <c r="N27" s="4">
        <f>9000*11*100</f>
        <v>9900000</v>
      </c>
      <c r="O27" s="4">
        <f>9*11*1</f>
        <v>99</v>
      </c>
    </row>
    <row r="28" spans="1:16" ht="48" customHeight="1">
      <c r="A28" s="120">
        <v>12</v>
      </c>
      <c r="B28" s="120" t="s">
        <v>6</v>
      </c>
      <c r="C28" s="78" t="s">
        <v>181</v>
      </c>
      <c r="D28" s="59"/>
      <c r="E28" s="130">
        <v>2030</v>
      </c>
      <c r="F28" s="19">
        <v>10000</v>
      </c>
      <c r="G28" s="64"/>
      <c r="H28" s="68"/>
      <c r="I28" s="68"/>
      <c r="J28" s="20"/>
      <c r="K28" s="20"/>
      <c r="L28" s="10"/>
      <c r="N28" s="4">
        <f>15*15*30</f>
        <v>6750</v>
      </c>
    </row>
    <row r="29" spans="1:16" ht="33">
      <c r="A29" s="120">
        <v>13</v>
      </c>
      <c r="B29" s="120" t="s">
        <v>6</v>
      </c>
      <c r="C29" s="193" t="s">
        <v>146</v>
      </c>
      <c r="D29" s="93"/>
      <c r="E29" s="129">
        <v>2030</v>
      </c>
      <c r="F29" s="19">
        <v>12000</v>
      </c>
      <c r="G29" s="64"/>
      <c r="H29" s="68"/>
      <c r="I29" s="68"/>
      <c r="J29" s="19"/>
      <c r="K29" s="19"/>
      <c r="L29" s="28"/>
      <c r="N29" s="4">
        <f>4*5.5*0.7</f>
        <v>15.399999999999999</v>
      </c>
    </row>
    <row r="30" spans="1:16" ht="48" customHeight="1">
      <c r="A30" s="120">
        <v>14</v>
      </c>
      <c r="B30" s="120" t="s">
        <v>6</v>
      </c>
      <c r="C30" s="193" t="s">
        <v>147</v>
      </c>
      <c r="D30" s="93"/>
      <c r="E30" s="132">
        <v>2030</v>
      </c>
      <c r="F30" s="19">
        <v>3500</v>
      </c>
      <c r="G30" s="64"/>
      <c r="H30" s="68"/>
      <c r="I30" s="68"/>
      <c r="J30" s="20"/>
      <c r="K30" s="20"/>
      <c r="L30" s="28"/>
      <c r="N30" s="4">
        <f>1.2*5.5*0.7</f>
        <v>4.6199999999999992</v>
      </c>
    </row>
    <row r="31" spans="1:16">
      <c r="A31" s="171" t="s">
        <v>118</v>
      </c>
      <c r="B31" s="172" t="s">
        <v>168</v>
      </c>
      <c r="C31" s="194" t="s">
        <v>184</v>
      </c>
      <c r="D31" s="167"/>
      <c r="E31" s="174"/>
      <c r="F31" s="169">
        <f>SUM(F32:F39)</f>
        <v>70300</v>
      </c>
      <c r="G31" s="169">
        <f t="shared" ref="G31:K31" si="3">SUM(G32:G46)</f>
        <v>0</v>
      </c>
      <c r="H31" s="169">
        <f t="shared" si="3"/>
        <v>0</v>
      </c>
      <c r="I31" s="169">
        <f t="shared" si="3"/>
        <v>0</v>
      </c>
      <c r="J31" s="169">
        <f t="shared" si="3"/>
        <v>0</v>
      </c>
      <c r="K31" s="169">
        <f t="shared" si="3"/>
        <v>0</v>
      </c>
      <c r="L31" s="169"/>
    </row>
    <row r="32" spans="1:16" ht="68.45" customHeight="1">
      <c r="A32" s="121">
        <v>1</v>
      </c>
      <c r="B32" s="122" t="s">
        <v>22</v>
      </c>
      <c r="C32" s="195" t="s">
        <v>69</v>
      </c>
      <c r="D32" s="93" t="s">
        <v>128</v>
      </c>
      <c r="E32" s="133">
        <v>2026</v>
      </c>
      <c r="F32" s="22">
        <v>9000</v>
      </c>
      <c r="G32" s="14"/>
      <c r="H32" s="14"/>
      <c r="I32" s="22"/>
      <c r="J32" s="22"/>
      <c r="K32" s="22"/>
      <c r="L32" s="28"/>
    </row>
    <row r="33" spans="1:15" ht="61.5" customHeight="1">
      <c r="A33" s="121">
        <v>2</v>
      </c>
      <c r="B33" s="123" t="s">
        <v>22</v>
      </c>
      <c r="C33" s="195" t="s">
        <v>17</v>
      </c>
      <c r="D33" s="93" t="s">
        <v>129</v>
      </c>
      <c r="E33" s="133" t="s">
        <v>96</v>
      </c>
      <c r="F33" s="22">
        <v>18000</v>
      </c>
      <c r="G33" s="14"/>
      <c r="H33" s="14"/>
      <c r="I33" s="22"/>
      <c r="J33" s="22"/>
      <c r="K33" s="22"/>
      <c r="L33" s="28"/>
    </row>
    <row r="34" spans="1:15" s="1" customFormat="1" ht="54.95" customHeight="1">
      <c r="A34" s="121">
        <v>3</v>
      </c>
      <c r="B34" s="122" t="s">
        <v>9</v>
      </c>
      <c r="C34" s="189" t="s">
        <v>97</v>
      </c>
      <c r="D34" s="94" t="s">
        <v>130</v>
      </c>
      <c r="E34" s="132">
        <v>2026</v>
      </c>
      <c r="F34" s="65">
        <v>1300</v>
      </c>
      <c r="G34" s="14"/>
      <c r="H34" s="14"/>
      <c r="I34" s="22"/>
      <c r="J34" s="22"/>
      <c r="K34" s="22"/>
      <c r="L34" s="28"/>
    </row>
    <row r="35" spans="1:15" ht="63.75">
      <c r="A35" s="121">
        <v>4</v>
      </c>
      <c r="B35" s="122" t="s">
        <v>22</v>
      </c>
      <c r="C35" s="192" t="s">
        <v>185</v>
      </c>
      <c r="D35" s="23"/>
      <c r="E35" s="131" t="s">
        <v>98</v>
      </c>
      <c r="F35" s="21">
        <v>16000</v>
      </c>
      <c r="G35" s="14"/>
      <c r="H35" s="14"/>
      <c r="I35" s="22"/>
      <c r="J35" s="22"/>
      <c r="K35" s="22"/>
      <c r="L35" s="10"/>
    </row>
    <row r="36" spans="1:15" ht="59.1" customHeight="1">
      <c r="A36" s="121">
        <v>5</v>
      </c>
      <c r="B36" s="122" t="s">
        <v>22</v>
      </c>
      <c r="C36" s="192" t="s">
        <v>137</v>
      </c>
      <c r="D36" s="23"/>
      <c r="E36" s="131">
        <v>2027</v>
      </c>
      <c r="F36" s="21">
        <v>4000</v>
      </c>
      <c r="G36" s="14"/>
      <c r="H36" s="14"/>
      <c r="I36" s="22"/>
      <c r="J36" s="22"/>
      <c r="K36" s="22"/>
      <c r="L36" s="28"/>
    </row>
    <row r="37" spans="1:15" ht="60" customHeight="1">
      <c r="A37" s="121">
        <v>6</v>
      </c>
      <c r="B37" s="122" t="s">
        <v>22</v>
      </c>
      <c r="C37" s="192" t="s">
        <v>198</v>
      </c>
      <c r="D37" s="23"/>
      <c r="E37" s="131">
        <v>2027</v>
      </c>
      <c r="F37" s="21">
        <v>4000</v>
      </c>
      <c r="G37" s="14"/>
      <c r="H37" s="14"/>
      <c r="I37" s="22"/>
      <c r="J37" s="22"/>
      <c r="K37" s="22"/>
      <c r="L37" s="28"/>
    </row>
    <row r="38" spans="1:15" ht="61.5" customHeight="1">
      <c r="A38" s="121">
        <v>7</v>
      </c>
      <c r="B38" s="122" t="s">
        <v>22</v>
      </c>
      <c r="C38" s="192" t="s">
        <v>133</v>
      </c>
      <c r="D38" s="23"/>
      <c r="E38" s="131">
        <v>2028</v>
      </c>
      <c r="F38" s="21">
        <v>5000</v>
      </c>
      <c r="G38" s="14"/>
      <c r="H38" s="14"/>
      <c r="I38" s="22"/>
      <c r="J38" s="22"/>
      <c r="K38" s="22"/>
      <c r="L38" s="28"/>
      <c r="M38" s="4">
        <f>4*80*8.5</f>
        <v>2720</v>
      </c>
      <c r="O38" s="4">
        <f>15*25*12</f>
        <v>4500</v>
      </c>
    </row>
    <row r="39" spans="1:15" ht="42" customHeight="1">
      <c r="A39" s="121">
        <v>8</v>
      </c>
      <c r="B39" s="122" t="s">
        <v>28</v>
      </c>
      <c r="C39" s="192" t="s">
        <v>207</v>
      </c>
      <c r="D39" s="23"/>
      <c r="E39" s="131">
        <v>2030</v>
      </c>
      <c r="F39" s="21">
        <v>13000</v>
      </c>
      <c r="G39" s="14"/>
      <c r="H39" s="14"/>
      <c r="I39" s="22"/>
      <c r="J39" s="22"/>
      <c r="K39" s="22"/>
      <c r="L39" s="10"/>
    </row>
    <row r="40" spans="1:15">
      <c r="A40" s="171" t="s">
        <v>182</v>
      </c>
      <c r="B40" s="172" t="s">
        <v>168</v>
      </c>
      <c r="C40" s="194" t="s">
        <v>183</v>
      </c>
      <c r="D40" s="167"/>
      <c r="E40" s="174"/>
      <c r="F40" s="169">
        <f>SUM(F41:F47)</f>
        <v>19000</v>
      </c>
      <c r="G40" s="169"/>
      <c r="H40" s="169"/>
      <c r="I40" s="169"/>
      <c r="J40" s="169"/>
      <c r="K40" s="169"/>
      <c r="L40" s="169"/>
      <c r="M40" s="4">
        <f>F40/F10</f>
        <v>4.4349727949431976E-2</v>
      </c>
    </row>
    <row r="41" spans="1:15" ht="82.5">
      <c r="A41" s="121">
        <v>1</v>
      </c>
      <c r="B41" s="120" t="s">
        <v>110</v>
      </c>
      <c r="C41" s="192" t="s">
        <v>199</v>
      </c>
      <c r="D41" s="24"/>
      <c r="E41" s="131">
        <v>2027</v>
      </c>
      <c r="F41" s="21">
        <v>5500</v>
      </c>
      <c r="G41" s="14"/>
      <c r="H41" s="14"/>
      <c r="I41" s="22"/>
      <c r="J41" s="22"/>
      <c r="K41" s="22"/>
      <c r="L41" s="28"/>
    </row>
    <row r="42" spans="1:15" ht="66">
      <c r="A42" s="121">
        <v>2</v>
      </c>
      <c r="B42" s="120" t="s">
        <v>110</v>
      </c>
      <c r="C42" s="192" t="s">
        <v>200</v>
      </c>
      <c r="D42" s="24"/>
      <c r="E42" s="131">
        <v>2027</v>
      </c>
      <c r="F42" s="21">
        <v>3500</v>
      </c>
      <c r="G42" s="14"/>
      <c r="H42" s="14"/>
      <c r="I42" s="22"/>
      <c r="J42" s="22"/>
      <c r="K42" s="22"/>
      <c r="L42" s="28"/>
    </row>
    <row r="43" spans="1:15" ht="66">
      <c r="A43" s="121">
        <v>3</v>
      </c>
      <c r="B43" s="120" t="s">
        <v>110</v>
      </c>
      <c r="C43" s="192" t="s">
        <v>176</v>
      </c>
      <c r="D43" s="24"/>
      <c r="E43" s="131">
        <v>2028</v>
      </c>
      <c r="F43" s="21">
        <v>2000</v>
      </c>
      <c r="G43" s="14"/>
      <c r="H43" s="14"/>
      <c r="I43" s="22"/>
      <c r="J43" s="22"/>
      <c r="K43" s="22"/>
      <c r="L43" s="28"/>
    </row>
    <row r="44" spans="1:15" ht="38.25">
      <c r="A44" s="121">
        <v>4</v>
      </c>
      <c r="B44" s="120" t="s">
        <v>110</v>
      </c>
      <c r="C44" s="192" t="s">
        <v>121</v>
      </c>
      <c r="D44" s="24"/>
      <c r="E44" s="131">
        <v>2028</v>
      </c>
      <c r="F44" s="21">
        <v>3500</v>
      </c>
      <c r="G44" s="14"/>
      <c r="H44" s="14"/>
      <c r="I44" s="22"/>
      <c r="J44" s="22"/>
      <c r="K44" s="22"/>
      <c r="L44" s="28"/>
    </row>
    <row r="45" spans="1:15" ht="38.25">
      <c r="A45" s="121">
        <v>5</v>
      </c>
      <c r="B45" s="135" t="s">
        <v>110</v>
      </c>
      <c r="C45" s="196" t="s">
        <v>122</v>
      </c>
      <c r="D45" s="137"/>
      <c r="E45" s="138">
        <v>2029</v>
      </c>
      <c r="F45" s="139">
        <v>1500</v>
      </c>
      <c r="G45" s="140"/>
      <c r="H45" s="140"/>
      <c r="I45" s="141"/>
      <c r="J45" s="141"/>
      <c r="K45" s="141"/>
      <c r="L45" s="28"/>
    </row>
    <row r="46" spans="1:15" ht="66" customHeight="1">
      <c r="A46" s="121">
        <v>6</v>
      </c>
      <c r="B46" s="120" t="s">
        <v>110</v>
      </c>
      <c r="C46" s="197" t="s">
        <v>201</v>
      </c>
      <c r="D46" s="24"/>
      <c r="E46" s="154">
        <v>2029</v>
      </c>
      <c r="F46" s="155">
        <v>1500</v>
      </c>
      <c r="G46" s="65"/>
      <c r="H46" s="65"/>
      <c r="I46" s="22"/>
      <c r="J46" s="22"/>
      <c r="K46" s="22"/>
      <c r="L46" s="28"/>
    </row>
    <row r="47" spans="1:15" ht="53.25" customHeight="1">
      <c r="A47" s="121">
        <v>7</v>
      </c>
      <c r="B47" s="120" t="s">
        <v>110</v>
      </c>
      <c r="C47" s="197" t="s">
        <v>202</v>
      </c>
      <c r="D47" s="24"/>
      <c r="E47" s="154">
        <v>2030</v>
      </c>
      <c r="F47" s="155">
        <v>1500</v>
      </c>
      <c r="G47" s="65"/>
      <c r="H47" s="65"/>
      <c r="I47" s="22"/>
      <c r="J47" s="22"/>
      <c r="K47" s="22"/>
      <c r="L47" s="28"/>
      <c r="M47" s="4">
        <f>A47+A30+A39</f>
        <v>29</v>
      </c>
    </row>
    <row r="48" spans="1:15">
      <c r="F48" s="25"/>
      <c r="G48" s="25"/>
      <c r="H48" s="25"/>
    </row>
    <row r="49" spans="9:11">
      <c r="I49" s="25"/>
      <c r="J49" s="25"/>
      <c r="K49" s="25"/>
    </row>
  </sheetData>
  <mergeCells count="16">
    <mergeCell ref="K1:L1"/>
    <mergeCell ref="A2:L2"/>
    <mergeCell ref="A3:L3"/>
    <mergeCell ref="A4:L4"/>
    <mergeCell ref="A5:A8"/>
    <mergeCell ref="B5:B8"/>
    <mergeCell ref="C5:C8"/>
    <mergeCell ref="D5:D8"/>
    <mergeCell ref="L5:L8"/>
    <mergeCell ref="E5:E8"/>
    <mergeCell ref="H7:H8"/>
    <mergeCell ref="I7:J7"/>
    <mergeCell ref="K7:K8"/>
    <mergeCell ref="F5:F8"/>
    <mergeCell ref="G5:G8"/>
    <mergeCell ref="H5:K6"/>
  </mergeCells>
  <phoneticPr fontId="38" type="noConversion"/>
  <pageMargins left="0.24" right="0.17" top="0.39" bottom="0.41" header="0.3" footer="0.3"/>
  <pageSetup paperSize="9" scale="96" orientation="landscape" r:id="rId1"/>
  <colBreaks count="1" manualBreakCount="1">
    <brk id="12"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9A288-AEE9-483C-A178-4EFD24A05264}">
  <dimension ref="A1:D60"/>
  <sheetViews>
    <sheetView zoomScaleNormal="100" workbookViewId="0">
      <selection activeCell="B19" sqref="B19"/>
    </sheetView>
  </sheetViews>
  <sheetFormatPr defaultColWidth="9" defaultRowHeight="15.75"/>
  <cols>
    <col min="1" max="1" width="6.28515625" style="203" customWidth="1"/>
    <col min="2" max="2" width="44.7109375" style="203" customWidth="1"/>
    <col min="3" max="3" width="22.28515625" style="203" customWidth="1"/>
    <col min="4" max="4" width="19" style="203" customWidth="1"/>
    <col min="5" max="236" width="9" style="205"/>
    <col min="237" max="237" width="9.42578125" style="205" customWidth="1"/>
    <col min="238" max="238" width="55.42578125" style="205" customWidth="1"/>
    <col min="239" max="239" width="23.140625" style="205" customWidth="1"/>
    <col min="240" max="240" width="17.28515625" style="205" customWidth="1"/>
    <col min="241" max="250" width="0" style="205" hidden="1" customWidth="1"/>
    <col min="251" max="492" width="9" style="205"/>
    <col min="493" max="493" width="9.42578125" style="205" customWidth="1"/>
    <col min="494" max="494" width="55.42578125" style="205" customWidth="1"/>
    <col min="495" max="495" width="23.140625" style="205" customWidth="1"/>
    <col min="496" max="496" width="17.28515625" style="205" customWidth="1"/>
    <col min="497" max="506" width="0" style="205" hidden="1" customWidth="1"/>
    <col min="507" max="748" width="9" style="205"/>
    <col min="749" max="749" width="9.42578125" style="205" customWidth="1"/>
    <col min="750" max="750" width="55.42578125" style="205" customWidth="1"/>
    <col min="751" max="751" width="23.140625" style="205" customWidth="1"/>
    <col min="752" max="752" width="17.28515625" style="205" customWidth="1"/>
    <col min="753" max="762" width="0" style="205" hidden="1" customWidth="1"/>
    <col min="763" max="1004" width="9" style="205"/>
    <col min="1005" max="1005" width="9.42578125" style="205" customWidth="1"/>
    <col min="1006" max="1006" width="55.42578125" style="205" customWidth="1"/>
    <col min="1007" max="1007" width="23.140625" style="205" customWidth="1"/>
    <col min="1008" max="1008" width="17.28515625" style="205" customWidth="1"/>
    <col min="1009" max="1018" width="0" style="205" hidden="1" customWidth="1"/>
    <col min="1019" max="1260" width="9" style="205"/>
    <col min="1261" max="1261" width="9.42578125" style="205" customWidth="1"/>
    <col min="1262" max="1262" width="55.42578125" style="205" customWidth="1"/>
    <col min="1263" max="1263" width="23.140625" style="205" customWidth="1"/>
    <col min="1264" max="1264" width="17.28515625" style="205" customWidth="1"/>
    <col min="1265" max="1274" width="0" style="205" hidden="1" customWidth="1"/>
    <col min="1275" max="1516" width="9" style="205"/>
    <col min="1517" max="1517" width="9.42578125" style="205" customWidth="1"/>
    <col min="1518" max="1518" width="55.42578125" style="205" customWidth="1"/>
    <col min="1519" max="1519" width="23.140625" style="205" customWidth="1"/>
    <col min="1520" max="1520" width="17.28515625" style="205" customWidth="1"/>
    <col min="1521" max="1530" width="0" style="205" hidden="1" customWidth="1"/>
    <col min="1531" max="1772" width="9" style="205"/>
    <col min="1773" max="1773" width="9.42578125" style="205" customWidth="1"/>
    <col min="1774" max="1774" width="55.42578125" style="205" customWidth="1"/>
    <col min="1775" max="1775" width="23.140625" style="205" customWidth="1"/>
    <col min="1776" max="1776" width="17.28515625" style="205" customWidth="1"/>
    <col min="1777" max="1786" width="0" style="205" hidden="1" customWidth="1"/>
    <col min="1787" max="2028" width="9" style="205"/>
    <col min="2029" max="2029" width="9.42578125" style="205" customWidth="1"/>
    <col min="2030" max="2030" width="55.42578125" style="205" customWidth="1"/>
    <col min="2031" max="2031" width="23.140625" style="205" customWidth="1"/>
    <col min="2032" max="2032" width="17.28515625" style="205" customWidth="1"/>
    <col min="2033" max="2042" width="0" style="205" hidden="1" customWidth="1"/>
    <col min="2043" max="2284" width="9" style="205"/>
    <col min="2285" max="2285" width="9.42578125" style="205" customWidth="1"/>
    <col min="2286" max="2286" width="55.42578125" style="205" customWidth="1"/>
    <col min="2287" max="2287" width="23.140625" style="205" customWidth="1"/>
    <col min="2288" max="2288" width="17.28515625" style="205" customWidth="1"/>
    <col min="2289" max="2298" width="0" style="205" hidden="1" customWidth="1"/>
    <col min="2299" max="2540" width="9" style="205"/>
    <col min="2541" max="2541" width="9.42578125" style="205" customWidth="1"/>
    <col min="2542" max="2542" width="55.42578125" style="205" customWidth="1"/>
    <col min="2543" max="2543" width="23.140625" style="205" customWidth="1"/>
    <col min="2544" max="2544" width="17.28515625" style="205" customWidth="1"/>
    <col min="2545" max="2554" width="0" style="205" hidden="1" customWidth="1"/>
    <col min="2555" max="2796" width="9" style="205"/>
    <col min="2797" max="2797" width="9.42578125" style="205" customWidth="1"/>
    <col min="2798" max="2798" width="55.42578125" style="205" customWidth="1"/>
    <col min="2799" max="2799" width="23.140625" style="205" customWidth="1"/>
    <col min="2800" max="2800" width="17.28515625" style="205" customWidth="1"/>
    <col min="2801" max="2810" width="0" style="205" hidden="1" customWidth="1"/>
    <col min="2811" max="3052" width="9" style="205"/>
    <col min="3053" max="3053" width="9.42578125" style="205" customWidth="1"/>
    <col min="3054" max="3054" width="55.42578125" style="205" customWidth="1"/>
    <col min="3055" max="3055" width="23.140625" style="205" customWidth="1"/>
    <col min="3056" max="3056" width="17.28515625" style="205" customWidth="1"/>
    <col min="3057" max="3066" width="0" style="205" hidden="1" customWidth="1"/>
    <col min="3067" max="3308" width="9" style="205"/>
    <col min="3309" max="3309" width="9.42578125" style="205" customWidth="1"/>
    <col min="3310" max="3310" width="55.42578125" style="205" customWidth="1"/>
    <col min="3311" max="3311" width="23.140625" style="205" customWidth="1"/>
    <col min="3312" max="3312" width="17.28515625" style="205" customWidth="1"/>
    <col min="3313" max="3322" width="0" style="205" hidden="1" customWidth="1"/>
    <col min="3323" max="3564" width="9" style="205"/>
    <col min="3565" max="3565" width="9.42578125" style="205" customWidth="1"/>
    <col min="3566" max="3566" width="55.42578125" style="205" customWidth="1"/>
    <col min="3567" max="3567" width="23.140625" style="205" customWidth="1"/>
    <col min="3568" max="3568" width="17.28515625" style="205" customWidth="1"/>
    <col min="3569" max="3578" width="0" style="205" hidden="1" customWidth="1"/>
    <col min="3579" max="3820" width="9" style="205"/>
    <col min="3821" max="3821" width="9.42578125" style="205" customWidth="1"/>
    <col min="3822" max="3822" width="55.42578125" style="205" customWidth="1"/>
    <col min="3823" max="3823" width="23.140625" style="205" customWidth="1"/>
    <col min="3824" max="3824" width="17.28515625" style="205" customWidth="1"/>
    <col min="3825" max="3834" width="0" style="205" hidden="1" customWidth="1"/>
    <col min="3835" max="4076" width="9" style="205"/>
    <col min="4077" max="4077" width="9.42578125" style="205" customWidth="1"/>
    <col min="4078" max="4078" width="55.42578125" style="205" customWidth="1"/>
    <col min="4079" max="4079" width="23.140625" style="205" customWidth="1"/>
    <col min="4080" max="4080" width="17.28515625" style="205" customWidth="1"/>
    <col min="4081" max="4090" width="0" style="205" hidden="1" customWidth="1"/>
    <col min="4091" max="4332" width="9" style="205"/>
    <col min="4333" max="4333" width="9.42578125" style="205" customWidth="1"/>
    <col min="4334" max="4334" width="55.42578125" style="205" customWidth="1"/>
    <col min="4335" max="4335" width="23.140625" style="205" customWidth="1"/>
    <col min="4336" max="4336" width="17.28515625" style="205" customWidth="1"/>
    <col min="4337" max="4346" width="0" style="205" hidden="1" customWidth="1"/>
    <col min="4347" max="4588" width="9" style="205"/>
    <col min="4589" max="4589" width="9.42578125" style="205" customWidth="1"/>
    <col min="4590" max="4590" width="55.42578125" style="205" customWidth="1"/>
    <col min="4591" max="4591" width="23.140625" style="205" customWidth="1"/>
    <col min="4592" max="4592" width="17.28515625" style="205" customWidth="1"/>
    <col min="4593" max="4602" width="0" style="205" hidden="1" customWidth="1"/>
    <col min="4603" max="4844" width="9" style="205"/>
    <col min="4845" max="4845" width="9.42578125" style="205" customWidth="1"/>
    <col min="4846" max="4846" width="55.42578125" style="205" customWidth="1"/>
    <col min="4847" max="4847" width="23.140625" style="205" customWidth="1"/>
    <col min="4848" max="4848" width="17.28515625" style="205" customWidth="1"/>
    <col min="4849" max="4858" width="0" style="205" hidden="1" customWidth="1"/>
    <col min="4859" max="5100" width="9" style="205"/>
    <col min="5101" max="5101" width="9.42578125" style="205" customWidth="1"/>
    <col min="5102" max="5102" width="55.42578125" style="205" customWidth="1"/>
    <col min="5103" max="5103" width="23.140625" style="205" customWidth="1"/>
    <col min="5104" max="5104" width="17.28515625" style="205" customWidth="1"/>
    <col min="5105" max="5114" width="0" style="205" hidden="1" customWidth="1"/>
    <col min="5115" max="5356" width="9" style="205"/>
    <col min="5357" max="5357" width="9.42578125" style="205" customWidth="1"/>
    <col min="5358" max="5358" width="55.42578125" style="205" customWidth="1"/>
    <col min="5359" max="5359" width="23.140625" style="205" customWidth="1"/>
    <col min="5360" max="5360" width="17.28515625" style="205" customWidth="1"/>
    <col min="5361" max="5370" width="0" style="205" hidden="1" customWidth="1"/>
    <col min="5371" max="5612" width="9" style="205"/>
    <col min="5613" max="5613" width="9.42578125" style="205" customWidth="1"/>
    <col min="5614" max="5614" width="55.42578125" style="205" customWidth="1"/>
    <col min="5615" max="5615" width="23.140625" style="205" customWidth="1"/>
    <col min="5616" max="5616" width="17.28515625" style="205" customWidth="1"/>
    <col min="5617" max="5626" width="0" style="205" hidden="1" customWidth="1"/>
    <col min="5627" max="5868" width="9" style="205"/>
    <col min="5869" max="5869" width="9.42578125" style="205" customWidth="1"/>
    <col min="5870" max="5870" width="55.42578125" style="205" customWidth="1"/>
    <col min="5871" max="5871" width="23.140625" style="205" customWidth="1"/>
    <col min="5872" max="5872" width="17.28515625" style="205" customWidth="1"/>
    <col min="5873" max="5882" width="0" style="205" hidden="1" customWidth="1"/>
    <col min="5883" max="6124" width="9" style="205"/>
    <col min="6125" max="6125" width="9.42578125" style="205" customWidth="1"/>
    <col min="6126" max="6126" width="55.42578125" style="205" customWidth="1"/>
    <col min="6127" max="6127" width="23.140625" style="205" customWidth="1"/>
    <col min="6128" max="6128" width="17.28515625" style="205" customWidth="1"/>
    <col min="6129" max="6138" width="0" style="205" hidden="1" customWidth="1"/>
    <col min="6139" max="6380" width="9" style="205"/>
    <col min="6381" max="6381" width="9.42578125" style="205" customWidth="1"/>
    <col min="6382" max="6382" width="55.42578125" style="205" customWidth="1"/>
    <col min="6383" max="6383" width="23.140625" style="205" customWidth="1"/>
    <col min="6384" max="6384" width="17.28515625" style="205" customWidth="1"/>
    <col min="6385" max="6394" width="0" style="205" hidden="1" customWidth="1"/>
    <col min="6395" max="6636" width="9" style="205"/>
    <col min="6637" max="6637" width="9.42578125" style="205" customWidth="1"/>
    <col min="6638" max="6638" width="55.42578125" style="205" customWidth="1"/>
    <col min="6639" max="6639" width="23.140625" style="205" customWidth="1"/>
    <col min="6640" max="6640" width="17.28515625" style="205" customWidth="1"/>
    <col min="6641" max="6650" width="0" style="205" hidden="1" customWidth="1"/>
    <col min="6651" max="6892" width="9" style="205"/>
    <col min="6893" max="6893" width="9.42578125" style="205" customWidth="1"/>
    <col min="6894" max="6894" width="55.42578125" style="205" customWidth="1"/>
    <col min="6895" max="6895" width="23.140625" style="205" customWidth="1"/>
    <col min="6896" max="6896" width="17.28515625" style="205" customWidth="1"/>
    <col min="6897" max="6906" width="0" style="205" hidden="1" customWidth="1"/>
    <col min="6907" max="7148" width="9" style="205"/>
    <col min="7149" max="7149" width="9.42578125" style="205" customWidth="1"/>
    <col min="7150" max="7150" width="55.42578125" style="205" customWidth="1"/>
    <col min="7151" max="7151" width="23.140625" style="205" customWidth="1"/>
    <col min="7152" max="7152" width="17.28515625" style="205" customWidth="1"/>
    <col min="7153" max="7162" width="0" style="205" hidden="1" customWidth="1"/>
    <col min="7163" max="7404" width="9" style="205"/>
    <col min="7405" max="7405" width="9.42578125" style="205" customWidth="1"/>
    <col min="7406" max="7406" width="55.42578125" style="205" customWidth="1"/>
    <col min="7407" max="7407" width="23.140625" style="205" customWidth="1"/>
    <col min="7408" max="7408" width="17.28515625" style="205" customWidth="1"/>
    <col min="7409" max="7418" width="0" style="205" hidden="1" customWidth="1"/>
    <col min="7419" max="7660" width="9" style="205"/>
    <col min="7661" max="7661" width="9.42578125" style="205" customWidth="1"/>
    <col min="7662" max="7662" width="55.42578125" style="205" customWidth="1"/>
    <col min="7663" max="7663" width="23.140625" style="205" customWidth="1"/>
    <col min="7664" max="7664" width="17.28515625" style="205" customWidth="1"/>
    <col min="7665" max="7674" width="0" style="205" hidden="1" customWidth="1"/>
    <col min="7675" max="7916" width="9" style="205"/>
    <col min="7917" max="7917" width="9.42578125" style="205" customWidth="1"/>
    <col min="7918" max="7918" width="55.42578125" style="205" customWidth="1"/>
    <col min="7919" max="7919" width="23.140625" style="205" customWidth="1"/>
    <col min="7920" max="7920" width="17.28515625" style="205" customWidth="1"/>
    <col min="7921" max="7930" width="0" style="205" hidden="1" customWidth="1"/>
    <col min="7931" max="8172" width="9" style="205"/>
    <col min="8173" max="8173" width="9.42578125" style="205" customWidth="1"/>
    <col min="8174" max="8174" width="55.42578125" style="205" customWidth="1"/>
    <col min="8175" max="8175" width="23.140625" style="205" customWidth="1"/>
    <col min="8176" max="8176" width="17.28515625" style="205" customWidth="1"/>
    <col min="8177" max="8186" width="0" style="205" hidden="1" customWidth="1"/>
    <col min="8187" max="8428" width="9" style="205"/>
    <col min="8429" max="8429" width="9.42578125" style="205" customWidth="1"/>
    <col min="8430" max="8430" width="55.42578125" style="205" customWidth="1"/>
    <col min="8431" max="8431" width="23.140625" style="205" customWidth="1"/>
    <col min="8432" max="8432" width="17.28515625" style="205" customWidth="1"/>
    <col min="8433" max="8442" width="0" style="205" hidden="1" customWidth="1"/>
    <col min="8443" max="8684" width="9" style="205"/>
    <col min="8685" max="8685" width="9.42578125" style="205" customWidth="1"/>
    <col min="8686" max="8686" width="55.42578125" style="205" customWidth="1"/>
    <col min="8687" max="8687" width="23.140625" style="205" customWidth="1"/>
    <col min="8688" max="8688" width="17.28515625" style="205" customWidth="1"/>
    <col min="8689" max="8698" width="0" style="205" hidden="1" customWidth="1"/>
    <col min="8699" max="8940" width="9" style="205"/>
    <col min="8941" max="8941" width="9.42578125" style="205" customWidth="1"/>
    <col min="8942" max="8942" width="55.42578125" style="205" customWidth="1"/>
    <col min="8943" max="8943" width="23.140625" style="205" customWidth="1"/>
    <col min="8944" max="8944" width="17.28515625" style="205" customWidth="1"/>
    <col min="8945" max="8954" width="0" style="205" hidden="1" customWidth="1"/>
    <col min="8955" max="9196" width="9" style="205"/>
    <col min="9197" max="9197" width="9.42578125" style="205" customWidth="1"/>
    <col min="9198" max="9198" width="55.42578125" style="205" customWidth="1"/>
    <col min="9199" max="9199" width="23.140625" style="205" customWidth="1"/>
    <col min="9200" max="9200" width="17.28515625" style="205" customWidth="1"/>
    <col min="9201" max="9210" width="0" style="205" hidden="1" customWidth="1"/>
    <col min="9211" max="9452" width="9" style="205"/>
    <col min="9453" max="9453" width="9.42578125" style="205" customWidth="1"/>
    <col min="9454" max="9454" width="55.42578125" style="205" customWidth="1"/>
    <col min="9455" max="9455" width="23.140625" style="205" customWidth="1"/>
    <col min="9456" max="9456" width="17.28515625" style="205" customWidth="1"/>
    <col min="9457" max="9466" width="0" style="205" hidden="1" customWidth="1"/>
    <col min="9467" max="9708" width="9" style="205"/>
    <col min="9709" max="9709" width="9.42578125" style="205" customWidth="1"/>
    <col min="9710" max="9710" width="55.42578125" style="205" customWidth="1"/>
    <col min="9711" max="9711" width="23.140625" style="205" customWidth="1"/>
    <col min="9712" max="9712" width="17.28515625" style="205" customWidth="1"/>
    <col min="9713" max="9722" width="0" style="205" hidden="1" customWidth="1"/>
    <col min="9723" max="9964" width="9" style="205"/>
    <col min="9965" max="9965" width="9.42578125" style="205" customWidth="1"/>
    <col min="9966" max="9966" width="55.42578125" style="205" customWidth="1"/>
    <col min="9967" max="9967" width="23.140625" style="205" customWidth="1"/>
    <col min="9968" max="9968" width="17.28515625" style="205" customWidth="1"/>
    <col min="9969" max="9978" width="0" style="205" hidden="1" customWidth="1"/>
    <col min="9979" max="10220" width="9" style="205"/>
    <col min="10221" max="10221" width="9.42578125" style="205" customWidth="1"/>
    <col min="10222" max="10222" width="55.42578125" style="205" customWidth="1"/>
    <col min="10223" max="10223" width="23.140625" style="205" customWidth="1"/>
    <col min="10224" max="10224" width="17.28515625" style="205" customWidth="1"/>
    <col min="10225" max="10234" width="0" style="205" hidden="1" customWidth="1"/>
    <col min="10235" max="10476" width="9" style="205"/>
    <col min="10477" max="10477" width="9.42578125" style="205" customWidth="1"/>
    <col min="10478" max="10478" width="55.42578125" style="205" customWidth="1"/>
    <col min="10479" max="10479" width="23.140625" style="205" customWidth="1"/>
    <col min="10480" max="10480" width="17.28515625" style="205" customWidth="1"/>
    <col min="10481" max="10490" width="0" style="205" hidden="1" customWidth="1"/>
    <col min="10491" max="10732" width="9" style="205"/>
    <col min="10733" max="10733" width="9.42578125" style="205" customWidth="1"/>
    <col min="10734" max="10734" width="55.42578125" style="205" customWidth="1"/>
    <col min="10735" max="10735" width="23.140625" style="205" customWidth="1"/>
    <col min="10736" max="10736" width="17.28515625" style="205" customWidth="1"/>
    <col min="10737" max="10746" width="0" style="205" hidden="1" customWidth="1"/>
    <col min="10747" max="10988" width="9" style="205"/>
    <col min="10989" max="10989" width="9.42578125" style="205" customWidth="1"/>
    <col min="10990" max="10990" width="55.42578125" style="205" customWidth="1"/>
    <col min="10991" max="10991" width="23.140625" style="205" customWidth="1"/>
    <col min="10992" max="10992" width="17.28515625" style="205" customWidth="1"/>
    <col min="10993" max="11002" width="0" style="205" hidden="1" customWidth="1"/>
    <col min="11003" max="11244" width="9" style="205"/>
    <col min="11245" max="11245" width="9.42578125" style="205" customWidth="1"/>
    <col min="11246" max="11246" width="55.42578125" style="205" customWidth="1"/>
    <col min="11247" max="11247" width="23.140625" style="205" customWidth="1"/>
    <col min="11248" max="11248" width="17.28515625" style="205" customWidth="1"/>
    <col min="11249" max="11258" width="0" style="205" hidden="1" customWidth="1"/>
    <col min="11259" max="11500" width="9" style="205"/>
    <col min="11501" max="11501" width="9.42578125" style="205" customWidth="1"/>
    <col min="11502" max="11502" width="55.42578125" style="205" customWidth="1"/>
    <col min="11503" max="11503" width="23.140625" style="205" customWidth="1"/>
    <col min="11504" max="11504" width="17.28515625" style="205" customWidth="1"/>
    <col min="11505" max="11514" width="0" style="205" hidden="1" customWidth="1"/>
    <col min="11515" max="11756" width="9" style="205"/>
    <col min="11757" max="11757" width="9.42578125" style="205" customWidth="1"/>
    <col min="11758" max="11758" width="55.42578125" style="205" customWidth="1"/>
    <col min="11759" max="11759" width="23.140625" style="205" customWidth="1"/>
    <col min="11760" max="11760" width="17.28515625" style="205" customWidth="1"/>
    <col min="11761" max="11770" width="0" style="205" hidden="1" customWidth="1"/>
    <col min="11771" max="12012" width="9" style="205"/>
    <col min="12013" max="12013" width="9.42578125" style="205" customWidth="1"/>
    <col min="12014" max="12014" width="55.42578125" style="205" customWidth="1"/>
    <col min="12015" max="12015" width="23.140625" style="205" customWidth="1"/>
    <col min="12016" max="12016" width="17.28515625" style="205" customWidth="1"/>
    <col min="12017" max="12026" width="0" style="205" hidden="1" customWidth="1"/>
    <col min="12027" max="12268" width="9" style="205"/>
    <col min="12269" max="12269" width="9.42578125" style="205" customWidth="1"/>
    <col min="12270" max="12270" width="55.42578125" style="205" customWidth="1"/>
    <col min="12271" max="12271" width="23.140625" style="205" customWidth="1"/>
    <col min="12272" max="12272" width="17.28515625" style="205" customWidth="1"/>
    <col min="12273" max="12282" width="0" style="205" hidden="1" customWidth="1"/>
    <col min="12283" max="12524" width="9" style="205"/>
    <col min="12525" max="12525" width="9.42578125" style="205" customWidth="1"/>
    <col min="12526" max="12526" width="55.42578125" style="205" customWidth="1"/>
    <col min="12527" max="12527" width="23.140625" style="205" customWidth="1"/>
    <col min="12528" max="12528" width="17.28515625" style="205" customWidth="1"/>
    <col min="12529" max="12538" width="0" style="205" hidden="1" customWidth="1"/>
    <col min="12539" max="12780" width="9" style="205"/>
    <col min="12781" max="12781" width="9.42578125" style="205" customWidth="1"/>
    <col min="12782" max="12782" width="55.42578125" style="205" customWidth="1"/>
    <col min="12783" max="12783" width="23.140625" style="205" customWidth="1"/>
    <col min="12784" max="12784" width="17.28515625" style="205" customWidth="1"/>
    <col min="12785" max="12794" width="0" style="205" hidden="1" customWidth="1"/>
    <col min="12795" max="13036" width="9" style="205"/>
    <col min="13037" max="13037" width="9.42578125" style="205" customWidth="1"/>
    <col min="13038" max="13038" width="55.42578125" style="205" customWidth="1"/>
    <col min="13039" max="13039" width="23.140625" style="205" customWidth="1"/>
    <col min="13040" max="13040" width="17.28515625" style="205" customWidth="1"/>
    <col min="13041" max="13050" width="0" style="205" hidden="1" customWidth="1"/>
    <col min="13051" max="13292" width="9" style="205"/>
    <col min="13293" max="13293" width="9.42578125" style="205" customWidth="1"/>
    <col min="13294" max="13294" width="55.42578125" style="205" customWidth="1"/>
    <col min="13295" max="13295" width="23.140625" style="205" customWidth="1"/>
    <col min="13296" max="13296" width="17.28515625" style="205" customWidth="1"/>
    <col min="13297" max="13306" width="0" style="205" hidden="1" customWidth="1"/>
    <col min="13307" max="13548" width="9" style="205"/>
    <col min="13549" max="13549" width="9.42578125" style="205" customWidth="1"/>
    <col min="13550" max="13550" width="55.42578125" style="205" customWidth="1"/>
    <col min="13551" max="13551" width="23.140625" style="205" customWidth="1"/>
    <col min="13552" max="13552" width="17.28515625" style="205" customWidth="1"/>
    <col min="13553" max="13562" width="0" style="205" hidden="1" customWidth="1"/>
    <col min="13563" max="13804" width="9" style="205"/>
    <col min="13805" max="13805" width="9.42578125" style="205" customWidth="1"/>
    <col min="13806" max="13806" width="55.42578125" style="205" customWidth="1"/>
    <col min="13807" max="13807" width="23.140625" style="205" customWidth="1"/>
    <col min="13808" max="13808" width="17.28515625" style="205" customWidth="1"/>
    <col min="13809" max="13818" width="0" style="205" hidden="1" customWidth="1"/>
    <col min="13819" max="14060" width="9" style="205"/>
    <col min="14061" max="14061" width="9.42578125" style="205" customWidth="1"/>
    <col min="14062" max="14062" width="55.42578125" style="205" customWidth="1"/>
    <col min="14063" max="14063" width="23.140625" style="205" customWidth="1"/>
    <col min="14064" max="14064" width="17.28515625" style="205" customWidth="1"/>
    <col min="14065" max="14074" width="0" style="205" hidden="1" customWidth="1"/>
    <col min="14075" max="14316" width="9" style="205"/>
    <col min="14317" max="14317" width="9.42578125" style="205" customWidth="1"/>
    <col min="14318" max="14318" width="55.42578125" style="205" customWidth="1"/>
    <col min="14319" max="14319" width="23.140625" style="205" customWidth="1"/>
    <col min="14320" max="14320" width="17.28515625" style="205" customWidth="1"/>
    <col min="14321" max="14330" width="0" style="205" hidden="1" customWidth="1"/>
    <col min="14331" max="14572" width="9" style="205"/>
    <col min="14573" max="14573" width="9.42578125" style="205" customWidth="1"/>
    <col min="14574" max="14574" width="55.42578125" style="205" customWidth="1"/>
    <col min="14575" max="14575" width="23.140625" style="205" customWidth="1"/>
    <col min="14576" max="14576" width="17.28515625" style="205" customWidth="1"/>
    <col min="14577" max="14586" width="0" style="205" hidden="1" customWidth="1"/>
    <col min="14587" max="14828" width="9" style="205"/>
    <col min="14829" max="14829" width="9.42578125" style="205" customWidth="1"/>
    <col min="14830" max="14830" width="55.42578125" style="205" customWidth="1"/>
    <col min="14831" max="14831" width="23.140625" style="205" customWidth="1"/>
    <col min="14832" max="14832" width="17.28515625" style="205" customWidth="1"/>
    <col min="14833" max="14842" width="0" style="205" hidden="1" customWidth="1"/>
    <col min="14843" max="15084" width="9" style="205"/>
    <col min="15085" max="15085" width="9.42578125" style="205" customWidth="1"/>
    <col min="15086" max="15086" width="55.42578125" style="205" customWidth="1"/>
    <col min="15087" max="15087" width="23.140625" style="205" customWidth="1"/>
    <col min="15088" max="15088" width="17.28515625" style="205" customWidth="1"/>
    <col min="15089" max="15098" width="0" style="205" hidden="1" customWidth="1"/>
    <col min="15099" max="15340" width="9" style="205"/>
    <col min="15341" max="15341" width="9.42578125" style="205" customWidth="1"/>
    <col min="15342" max="15342" width="55.42578125" style="205" customWidth="1"/>
    <col min="15343" max="15343" width="23.140625" style="205" customWidth="1"/>
    <col min="15344" max="15344" width="17.28515625" style="205" customWidth="1"/>
    <col min="15345" max="15354" width="0" style="205" hidden="1" customWidth="1"/>
    <col min="15355" max="15596" width="9" style="205"/>
    <col min="15597" max="15597" width="9.42578125" style="205" customWidth="1"/>
    <col min="15598" max="15598" width="55.42578125" style="205" customWidth="1"/>
    <col min="15599" max="15599" width="23.140625" style="205" customWidth="1"/>
    <col min="15600" max="15600" width="17.28515625" style="205" customWidth="1"/>
    <col min="15601" max="15610" width="0" style="205" hidden="1" customWidth="1"/>
    <col min="15611" max="15852" width="9" style="205"/>
    <col min="15853" max="15853" width="9.42578125" style="205" customWidth="1"/>
    <col min="15854" max="15854" width="55.42578125" style="205" customWidth="1"/>
    <col min="15855" max="15855" width="23.140625" style="205" customWidth="1"/>
    <col min="15856" max="15856" width="17.28515625" style="205" customWidth="1"/>
    <col min="15857" max="15866" width="0" style="205" hidden="1" customWidth="1"/>
    <col min="15867" max="16108" width="9" style="205"/>
    <col min="16109" max="16109" width="9.42578125" style="205" customWidth="1"/>
    <col min="16110" max="16110" width="55.42578125" style="205" customWidth="1"/>
    <col min="16111" max="16111" width="23.140625" style="205" customWidth="1"/>
    <col min="16112" max="16112" width="17.28515625" style="205" customWidth="1"/>
    <col min="16113" max="16122" width="0" style="205" hidden="1" customWidth="1"/>
    <col min="16123" max="16384" width="9" style="205"/>
  </cols>
  <sheetData>
    <row r="1" spans="1:4" ht="20.25" customHeight="1">
      <c r="D1" s="204" t="s">
        <v>210</v>
      </c>
    </row>
    <row r="2" spans="1:4" ht="23.65" customHeight="1">
      <c r="A2" s="277" t="s">
        <v>213</v>
      </c>
      <c r="B2" s="277"/>
      <c r="C2" s="277"/>
      <c r="D2" s="277"/>
    </row>
    <row r="3" spans="1:4" ht="18.75" customHeight="1">
      <c r="A3" s="278" t="str">
        <f>'BIEU 2 DK DTC 2027'!A3:L3</f>
        <v>(Kèm theo Nghị quyết số       /NQ-HĐND ngày        tháng        năm 2026 của HĐND xã)</v>
      </c>
      <c r="B3" s="279"/>
      <c r="C3" s="279"/>
      <c r="D3" s="279"/>
    </row>
    <row r="4" spans="1:4" ht="18.75" customHeight="1">
      <c r="A4" s="206"/>
      <c r="B4" s="206"/>
      <c r="C4" s="206"/>
      <c r="D4" s="206"/>
    </row>
    <row r="5" spans="1:4" ht="20.25" customHeight="1">
      <c r="A5" s="207"/>
      <c r="B5" s="207"/>
      <c r="C5" s="208"/>
      <c r="D5" s="223" t="s">
        <v>215</v>
      </c>
    </row>
    <row r="6" spans="1:4" ht="36" customHeight="1">
      <c r="A6" s="275" t="s">
        <v>1</v>
      </c>
      <c r="B6" s="275" t="s">
        <v>211</v>
      </c>
      <c r="C6" s="275" t="s">
        <v>212</v>
      </c>
      <c r="D6" s="275" t="s">
        <v>3</v>
      </c>
    </row>
    <row r="7" spans="1:4" ht="18" customHeight="1">
      <c r="A7" s="276"/>
      <c r="B7" s="276"/>
      <c r="C7" s="276"/>
      <c r="D7" s="276"/>
    </row>
    <row r="8" spans="1:4" ht="20.100000000000001" customHeight="1">
      <c r="A8" s="209">
        <v>1</v>
      </c>
      <c r="B8" s="209">
        <v>2</v>
      </c>
      <c r="C8" s="209">
        <v>3</v>
      </c>
      <c r="D8" s="209">
        <v>4</v>
      </c>
    </row>
    <row r="9" spans="1:4" ht="25.15" customHeight="1">
      <c r="A9" s="210"/>
      <c r="B9" s="210" t="s">
        <v>214</v>
      </c>
      <c r="C9" s="211">
        <f>C10+C13</f>
        <v>89529.75</v>
      </c>
      <c r="D9" s="212"/>
    </row>
    <row r="10" spans="1:4" s="222" customFormat="1" ht="25.15" customHeight="1">
      <c r="A10" s="210" t="s">
        <v>11</v>
      </c>
      <c r="B10" s="210" t="s">
        <v>82</v>
      </c>
      <c r="C10" s="211">
        <f>C11+C12</f>
        <v>77529.75</v>
      </c>
      <c r="D10" s="221"/>
    </row>
    <row r="11" spans="1:4" s="219" customFormat="1" ht="39.75" customHeight="1">
      <c r="A11" s="213">
        <v>1</v>
      </c>
      <c r="B11" s="214" t="s">
        <v>83</v>
      </c>
      <c r="C11" s="215">
        <f>'BIEU 1 - TỔNG NGUỒN 2026-2030'!E10</f>
        <v>51577</v>
      </c>
      <c r="D11" s="218"/>
    </row>
    <row r="12" spans="1:4" s="219" customFormat="1" ht="39.75" customHeight="1">
      <c r="A12" s="213">
        <v>2</v>
      </c>
      <c r="B12" s="214" t="s">
        <v>10</v>
      </c>
      <c r="C12" s="215">
        <f>'BIEU 1 - TỔNG NGUỒN 2026-2030'!E11</f>
        <v>25952.75</v>
      </c>
      <c r="D12" s="218"/>
    </row>
    <row r="13" spans="1:4" s="222" customFormat="1" ht="39.75" customHeight="1">
      <c r="A13" s="210" t="s">
        <v>14</v>
      </c>
      <c r="B13" s="220" t="str">
        <f>'BIEU 1 - TỔNG NGUỒN 2026-2030'!B12</f>
        <v>Nguồn thu tiền sử dụng đất</v>
      </c>
      <c r="C13" s="211">
        <f>C14</f>
        <v>12000</v>
      </c>
      <c r="D13" s="221"/>
    </row>
    <row r="14" spans="1:4" s="219" customFormat="1" ht="36.75" customHeight="1">
      <c r="A14" s="213">
        <v>1</v>
      </c>
      <c r="B14" s="191" t="s">
        <v>85</v>
      </c>
      <c r="C14" s="216">
        <v>12000</v>
      </c>
      <c r="D14" s="218"/>
    </row>
    <row r="15" spans="1:4">
      <c r="A15" s="217"/>
      <c r="B15" s="217"/>
      <c r="D15" s="217"/>
    </row>
    <row r="16" spans="1:4">
      <c r="A16" s="217"/>
      <c r="B16" s="217"/>
      <c r="C16" s="217"/>
      <c r="D16" s="217"/>
    </row>
    <row r="17" spans="1:4">
      <c r="A17" s="217"/>
      <c r="B17" s="217"/>
      <c r="C17" s="217"/>
      <c r="D17" s="217"/>
    </row>
    <row r="18" spans="1:4">
      <c r="A18" s="217"/>
      <c r="B18" s="217"/>
      <c r="C18" s="217"/>
      <c r="D18" s="217"/>
    </row>
    <row r="19" spans="1:4">
      <c r="A19" s="217"/>
      <c r="B19" s="217"/>
      <c r="C19" s="217"/>
      <c r="D19" s="217"/>
    </row>
    <row r="20" spans="1:4">
      <c r="A20" s="217"/>
      <c r="B20" s="217"/>
      <c r="C20" s="217"/>
      <c r="D20" s="217"/>
    </row>
    <row r="21" spans="1:4">
      <c r="A21" s="217"/>
      <c r="B21" s="217"/>
      <c r="C21" s="217"/>
      <c r="D21" s="217"/>
    </row>
    <row r="22" spans="1:4">
      <c r="A22" s="217"/>
      <c r="B22" s="217"/>
      <c r="C22" s="217"/>
      <c r="D22" s="217"/>
    </row>
    <row r="23" spans="1:4">
      <c r="A23" s="217"/>
      <c r="B23" s="217"/>
      <c r="C23" s="217"/>
      <c r="D23" s="217"/>
    </row>
    <row r="24" spans="1:4">
      <c r="A24" s="217"/>
      <c r="B24" s="217"/>
      <c r="C24" s="217"/>
      <c r="D24" s="217"/>
    </row>
    <row r="25" spans="1:4">
      <c r="A25" s="217"/>
      <c r="B25" s="217"/>
      <c r="C25" s="217"/>
      <c r="D25" s="217"/>
    </row>
    <row r="26" spans="1:4">
      <c r="A26" s="217"/>
      <c r="B26" s="217"/>
      <c r="C26" s="217"/>
      <c r="D26" s="217"/>
    </row>
    <row r="27" spans="1:4">
      <c r="A27" s="217"/>
      <c r="B27" s="217"/>
      <c r="C27" s="217"/>
      <c r="D27" s="217"/>
    </row>
    <row r="28" spans="1:4">
      <c r="A28" s="217"/>
      <c r="B28" s="217"/>
      <c r="C28" s="217"/>
      <c r="D28" s="217"/>
    </row>
    <row r="29" spans="1:4">
      <c r="A29" s="217"/>
      <c r="B29" s="217"/>
      <c r="C29" s="217"/>
      <c r="D29" s="217"/>
    </row>
    <row r="30" spans="1:4">
      <c r="A30" s="217"/>
      <c r="B30" s="217"/>
      <c r="C30" s="217"/>
      <c r="D30" s="217"/>
    </row>
    <row r="31" spans="1:4">
      <c r="A31" s="217"/>
      <c r="B31" s="217"/>
      <c r="C31" s="217"/>
      <c r="D31" s="217"/>
    </row>
    <row r="32" spans="1:4">
      <c r="A32" s="217"/>
      <c r="B32" s="217"/>
      <c r="C32" s="217"/>
      <c r="D32" s="217"/>
    </row>
    <row r="33" spans="1:4">
      <c r="A33" s="217"/>
      <c r="B33" s="217"/>
      <c r="C33" s="217"/>
      <c r="D33" s="217"/>
    </row>
    <row r="34" spans="1:4">
      <c r="A34" s="217"/>
      <c r="B34" s="217"/>
      <c r="C34" s="217"/>
      <c r="D34" s="217"/>
    </row>
    <row r="35" spans="1:4">
      <c r="A35" s="217"/>
      <c r="B35" s="217"/>
      <c r="C35" s="217"/>
      <c r="D35" s="217"/>
    </row>
    <row r="36" spans="1:4">
      <c r="A36" s="217"/>
      <c r="B36" s="217"/>
      <c r="C36" s="217"/>
      <c r="D36" s="217"/>
    </row>
    <row r="37" spans="1:4">
      <c r="A37" s="217"/>
      <c r="B37" s="217"/>
      <c r="C37" s="217"/>
      <c r="D37" s="217"/>
    </row>
    <row r="38" spans="1:4">
      <c r="A38" s="217"/>
      <c r="B38" s="217"/>
      <c r="C38" s="217"/>
      <c r="D38" s="217"/>
    </row>
    <row r="39" spans="1:4">
      <c r="A39" s="217"/>
      <c r="B39" s="217"/>
      <c r="C39" s="217"/>
      <c r="D39" s="217"/>
    </row>
    <row r="40" spans="1:4">
      <c r="A40" s="217"/>
      <c r="B40" s="217"/>
      <c r="C40" s="217"/>
      <c r="D40" s="217"/>
    </row>
    <row r="41" spans="1:4">
      <c r="A41" s="217"/>
      <c r="B41" s="217"/>
      <c r="C41" s="217"/>
      <c r="D41" s="217"/>
    </row>
    <row r="42" spans="1:4">
      <c r="A42" s="217"/>
      <c r="B42" s="217"/>
      <c r="C42" s="217"/>
      <c r="D42" s="217"/>
    </row>
    <row r="43" spans="1:4">
      <c r="A43" s="217"/>
      <c r="B43" s="217"/>
      <c r="C43" s="217"/>
      <c r="D43" s="217"/>
    </row>
    <row r="44" spans="1:4">
      <c r="A44" s="217"/>
      <c r="B44" s="217"/>
      <c r="C44" s="217"/>
      <c r="D44" s="217"/>
    </row>
    <row r="45" spans="1:4">
      <c r="A45" s="217"/>
      <c r="B45" s="217"/>
      <c r="C45" s="217"/>
      <c r="D45" s="217"/>
    </row>
    <row r="46" spans="1:4">
      <c r="A46" s="217"/>
      <c r="B46" s="217"/>
      <c r="C46" s="217"/>
      <c r="D46" s="217"/>
    </row>
    <row r="47" spans="1:4">
      <c r="A47" s="217"/>
      <c r="B47" s="217"/>
      <c r="C47" s="217"/>
      <c r="D47" s="217"/>
    </row>
    <row r="48" spans="1:4">
      <c r="A48" s="217"/>
      <c r="B48" s="217"/>
      <c r="C48" s="217"/>
      <c r="D48" s="217"/>
    </row>
    <row r="49" spans="1:4">
      <c r="A49" s="217"/>
      <c r="B49" s="217"/>
      <c r="C49" s="217"/>
      <c r="D49" s="217"/>
    </row>
    <row r="50" spans="1:4">
      <c r="A50" s="217"/>
      <c r="B50" s="217"/>
      <c r="C50" s="217"/>
      <c r="D50" s="217"/>
    </row>
    <row r="51" spans="1:4">
      <c r="A51" s="217"/>
      <c r="B51" s="217"/>
      <c r="C51" s="217"/>
      <c r="D51" s="217"/>
    </row>
    <row r="52" spans="1:4">
      <c r="A52" s="217"/>
      <c r="B52" s="217"/>
      <c r="C52" s="217"/>
      <c r="D52" s="217"/>
    </row>
    <row r="53" spans="1:4">
      <c r="A53" s="217"/>
      <c r="B53" s="217"/>
      <c r="C53" s="217"/>
      <c r="D53" s="217"/>
    </row>
    <row r="54" spans="1:4">
      <c r="A54" s="217"/>
      <c r="B54" s="217"/>
      <c r="C54" s="217"/>
      <c r="D54" s="217"/>
    </row>
    <row r="55" spans="1:4">
      <c r="A55" s="217"/>
      <c r="B55" s="217"/>
      <c r="C55" s="217"/>
      <c r="D55" s="217"/>
    </row>
    <row r="56" spans="1:4">
      <c r="A56" s="217"/>
      <c r="B56" s="217"/>
      <c r="C56" s="217"/>
      <c r="D56" s="217"/>
    </row>
    <row r="57" spans="1:4">
      <c r="A57" s="217"/>
      <c r="B57" s="217"/>
      <c r="C57" s="217"/>
      <c r="D57" s="217"/>
    </row>
    <row r="58" spans="1:4">
      <c r="A58" s="217"/>
      <c r="B58" s="217"/>
      <c r="C58" s="217"/>
      <c r="D58" s="217"/>
    </row>
    <row r="59" spans="1:4">
      <c r="A59" s="217"/>
      <c r="B59" s="217"/>
      <c r="C59" s="217"/>
      <c r="D59" s="217"/>
    </row>
    <row r="60" spans="1:4">
      <c r="A60" s="217"/>
      <c r="B60" s="217"/>
      <c r="C60" s="217"/>
      <c r="D60" s="217"/>
    </row>
  </sheetData>
  <mergeCells count="6">
    <mergeCell ref="A6:A7"/>
    <mergeCell ref="B6:B7"/>
    <mergeCell ref="C6:C7"/>
    <mergeCell ref="D6:D7"/>
    <mergeCell ref="A2:D2"/>
    <mergeCell ref="A3:D3"/>
  </mergeCells>
  <pageMargins left="0.56999999999999995" right="0.4"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R34"/>
  <sheetViews>
    <sheetView tabSelected="1" topLeftCell="A13" zoomScaleNormal="100" workbookViewId="0">
      <selection activeCell="C26" sqref="C26"/>
    </sheetView>
  </sheetViews>
  <sheetFormatPr defaultColWidth="9.140625" defaultRowHeight="16.5"/>
  <cols>
    <col min="1" max="1" width="4.7109375" style="114" customWidth="1"/>
    <col min="2" max="2" width="10.28515625" style="114" customWidth="1"/>
    <col min="3" max="3" width="53.42578125" style="198" customWidth="1"/>
    <col min="4" max="4" width="11.28515625" style="2" customWidth="1"/>
    <col min="5" max="5" width="8.140625" style="134" customWidth="1"/>
    <col min="6" max="11" width="8.5703125" style="12" customWidth="1"/>
    <col min="12" max="12" width="6.7109375" style="3" customWidth="1"/>
    <col min="13" max="13" width="9.140625" style="4"/>
    <col min="14" max="14" width="10.5703125" style="4" bestFit="1" customWidth="1"/>
    <col min="15" max="16384" width="9.140625" style="4"/>
  </cols>
  <sheetData>
    <row r="1" spans="1:17" ht="13.5" customHeight="1">
      <c r="C1" s="186"/>
      <c r="D1" s="58"/>
      <c r="E1" s="124"/>
      <c r="F1" s="58"/>
      <c r="G1" s="58"/>
      <c r="H1" s="58"/>
      <c r="I1" s="58"/>
      <c r="J1" s="58"/>
      <c r="K1" s="280" t="s">
        <v>220</v>
      </c>
      <c r="L1" s="280"/>
    </row>
    <row r="2" spans="1:17" ht="18.75">
      <c r="A2" s="247" t="s">
        <v>209</v>
      </c>
      <c r="B2" s="247"/>
      <c r="C2" s="248"/>
      <c r="D2" s="248"/>
      <c r="E2" s="248"/>
      <c r="F2" s="248"/>
      <c r="G2" s="248"/>
      <c r="H2" s="248"/>
      <c r="I2" s="248"/>
      <c r="J2" s="248"/>
      <c r="K2" s="248"/>
      <c r="L2" s="249"/>
    </row>
    <row r="3" spans="1:17" ht="18.600000000000001" customHeight="1">
      <c r="A3" s="250" t="str">
        <f>'BIEU 1 - TỔNG NGUỒN 2026-2030'!A3:I3</f>
        <v>(Kèm theo Nghị quyết số       /NQ-HĐND ngày        tháng        năm 2026 của HĐND xã)</v>
      </c>
      <c r="B3" s="250"/>
      <c r="C3" s="251"/>
      <c r="D3" s="251"/>
      <c r="E3" s="251"/>
      <c r="F3" s="251"/>
      <c r="G3" s="251"/>
      <c r="H3" s="251"/>
      <c r="I3" s="251"/>
      <c r="J3" s="251"/>
      <c r="K3" s="251"/>
      <c r="L3" s="251"/>
    </row>
    <row r="4" spans="1:17" ht="15.75">
      <c r="A4" s="252" t="s">
        <v>0</v>
      </c>
      <c r="B4" s="252"/>
      <c r="C4" s="253"/>
      <c r="D4" s="254"/>
      <c r="E4" s="254"/>
      <c r="F4" s="254"/>
      <c r="G4" s="254"/>
      <c r="H4" s="254"/>
      <c r="I4" s="254"/>
      <c r="J4" s="254"/>
      <c r="K4" s="254"/>
      <c r="L4" s="255"/>
    </row>
    <row r="5" spans="1:17" s="1" customFormat="1" ht="11.25" customHeight="1">
      <c r="A5" s="256" t="s">
        <v>67</v>
      </c>
      <c r="B5" s="261" t="s">
        <v>175</v>
      </c>
      <c r="C5" s="257" t="s">
        <v>2</v>
      </c>
      <c r="D5" s="258" t="s">
        <v>162</v>
      </c>
      <c r="E5" s="272" t="s">
        <v>66</v>
      </c>
      <c r="F5" s="241" t="s">
        <v>87</v>
      </c>
      <c r="G5" s="241" t="s">
        <v>188</v>
      </c>
      <c r="H5" s="241" t="s">
        <v>4</v>
      </c>
      <c r="I5" s="241"/>
      <c r="J5" s="241"/>
      <c r="K5" s="241"/>
      <c r="L5" s="241" t="s">
        <v>3</v>
      </c>
    </row>
    <row r="6" spans="1:17" s="1" customFormat="1" ht="7.5" customHeight="1">
      <c r="A6" s="256"/>
      <c r="B6" s="262"/>
      <c r="C6" s="257"/>
      <c r="D6" s="259"/>
      <c r="E6" s="273"/>
      <c r="F6" s="241"/>
      <c r="G6" s="241"/>
      <c r="H6" s="241"/>
      <c r="I6" s="241"/>
      <c r="J6" s="241"/>
      <c r="K6" s="241"/>
      <c r="L6" s="241"/>
    </row>
    <row r="7" spans="1:17" s="1" customFormat="1" ht="19.5" customHeight="1">
      <c r="A7" s="256"/>
      <c r="B7" s="262"/>
      <c r="C7" s="257"/>
      <c r="D7" s="259"/>
      <c r="E7" s="273"/>
      <c r="F7" s="241"/>
      <c r="G7" s="241"/>
      <c r="H7" s="241" t="s">
        <v>112</v>
      </c>
      <c r="I7" s="241" t="s">
        <v>4</v>
      </c>
      <c r="J7" s="241"/>
      <c r="K7" s="241" t="s">
        <v>106</v>
      </c>
      <c r="L7" s="241"/>
    </row>
    <row r="8" spans="1:17" s="1" customFormat="1" ht="57" customHeight="1">
      <c r="A8" s="256"/>
      <c r="B8" s="263"/>
      <c r="C8" s="257"/>
      <c r="D8" s="260"/>
      <c r="E8" s="274"/>
      <c r="F8" s="241"/>
      <c r="G8" s="241"/>
      <c r="H8" s="241"/>
      <c r="I8" s="185" t="s">
        <v>83</v>
      </c>
      <c r="J8" s="185" t="s">
        <v>10</v>
      </c>
      <c r="K8" s="241"/>
      <c r="L8" s="241"/>
    </row>
    <row r="9" spans="1:17" ht="15.75">
      <c r="A9" s="5">
        <v>1</v>
      </c>
      <c r="B9" s="5">
        <v>2</v>
      </c>
      <c r="C9" s="5">
        <v>3</v>
      </c>
      <c r="D9" s="5">
        <v>4</v>
      </c>
      <c r="E9" s="6">
        <v>5</v>
      </c>
      <c r="F9" s="26">
        <v>6</v>
      </c>
      <c r="G9" s="26" t="s">
        <v>187</v>
      </c>
      <c r="H9" s="26" t="s">
        <v>186</v>
      </c>
      <c r="I9" s="26">
        <v>9</v>
      </c>
      <c r="J9" s="26">
        <v>10</v>
      </c>
      <c r="K9" s="26">
        <v>11</v>
      </c>
      <c r="L9" s="6">
        <v>12</v>
      </c>
    </row>
    <row r="10" spans="1:17" s="87" customFormat="1" ht="24">
      <c r="A10" s="81"/>
      <c r="B10" s="116"/>
      <c r="C10" s="187" t="s">
        <v>196</v>
      </c>
      <c r="D10" s="83"/>
      <c r="E10" s="126"/>
      <c r="F10" s="84">
        <f>F11+F14+F15+F19</f>
        <v>86300</v>
      </c>
      <c r="G10" s="84">
        <f>G11+G14+G15+G19</f>
        <v>89530</v>
      </c>
      <c r="H10" s="84">
        <f>I10+J10</f>
        <v>77530</v>
      </c>
      <c r="I10" s="84">
        <f>I11+I14+I15+I19</f>
        <v>51577</v>
      </c>
      <c r="J10" s="84">
        <f>J11+J14+J15+J19</f>
        <v>25953</v>
      </c>
      <c r="K10" s="84">
        <f>K11+K14+K15+K19</f>
        <v>12000</v>
      </c>
      <c r="L10" s="85" t="s">
        <v>180</v>
      </c>
      <c r="M10" s="86">
        <f>'BIEU 1 - TỔNG NGUỒN 2026-2030'!E8</f>
        <v>89530</v>
      </c>
      <c r="N10" s="86">
        <f>'BIEU 1 - TỔNG NGUỒN 2026-2030'!E10</f>
        <v>51577</v>
      </c>
      <c r="O10" s="86">
        <f>'BIEU 1 - TỔNG NGUỒN 2026-2030'!E11</f>
        <v>25952.75</v>
      </c>
      <c r="P10" s="86">
        <f>'BIEU 1 - TỔNG NGUỒN 2026-2030'!E13</f>
        <v>12000</v>
      </c>
    </row>
    <row r="11" spans="1:17" s="87" customFormat="1" ht="19.5" customHeight="1">
      <c r="A11" s="118" t="s">
        <v>11</v>
      </c>
      <c r="B11" s="119"/>
      <c r="C11" s="188" t="s">
        <v>89</v>
      </c>
      <c r="D11" s="67"/>
      <c r="E11" s="127"/>
      <c r="F11" s="68">
        <f>F12+F13</f>
        <v>300</v>
      </c>
      <c r="G11" s="68">
        <f>G12+G13</f>
        <v>300</v>
      </c>
      <c r="H11" s="68">
        <f>H13+H12</f>
        <v>300</v>
      </c>
      <c r="I11" s="68">
        <f t="shared" ref="I11:K11" si="0">I13+I12</f>
        <v>300</v>
      </c>
      <c r="J11" s="68">
        <f t="shared" si="0"/>
        <v>0</v>
      </c>
      <c r="K11" s="68">
        <f t="shared" si="0"/>
        <v>0</v>
      </c>
      <c r="L11" s="69"/>
      <c r="M11" s="86">
        <f>G10-M10</f>
        <v>0</v>
      </c>
      <c r="N11" s="86">
        <f>I10-N10</f>
        <v>0</v>
      </c>
      <c r="O11" s="86">
        <f>J10-O10</f>
        <v>0.25</v>
      </c>
      <c r="P11" s="86">
        <f>K10-P10</f>
        <v>0</v>
      </c>
    </row>
    <row r="12" spans="1:17" s="1" customFormat="1">
      <c r="A12" s="76">
        <v>1</v>
      </c>
      <c r="B12" s="76"/>
      <c r="C12" s="189" t="s">
        <v>99</v>
      </c>
      <c r="D12" s="76"/>
      <c r="E12" s="128"/>
      <c r="F12" s="14">
        <f>G12</f>
        <v>100</v>
      </c>
      <c r="G12" s="14">
        <f>H12+K12</f>
        <v>100</v>
      </c>
      <c r="H12" s="63">
        <f>I12+J12</f>
        <v>100</v>
      </c>
      <c r="I12" s="90">
        <v>100</v>
      </c>
      <c r="J12" s="90"/>
      <c r="K12" s="90"/>
      <c r="L12" s="7"/>
    </row>
    <row r="13" spans="1:17" s="1" customFormat="1">
      <c r="A13" s="76">
        <v>2</v>
      </c>
      <c r="B13" s="76"/>
      <c r="C13" s="189" t="s">
        <v>105</v>
      </c>
      <c r="D13" s="76"/>
      <c r="E13" s="128"/>
      <c r="F13" s="14">
        <f>G13</f>
        <v>200</v>
      </c>
      <c r="G13" s="14">
        <f>H13+K13</f>
        <v>200</v>
      </c>
      <c r="H13" s="63">
        <f>I13+J13</f>
        <v>200</v>
      </c>
      <c r="I13" s="90">
        <v>200</v>
      </c>
      <c r="J13" s="90"/>
      <c r="K13" s="90"/>
      <c r="L13" s="7"/>
    </row>
    <row r="14" spans="1:17" s="87" customFormat="1">
      <c r="A14" s="118" t="s">
        <v>14</v>
      </c>
      <c r="B14" s="119"/>
      <c r="C14" s="188" t="s">
        <v>104</v>
      </c>
      <c r="D14" s="77"/>
      <c r="E14" s="127"/>
      <c r="F14" s="68">
        <f>G14</f>
        <v>1000</v>
      </c>
      <c r="G14" s="68">
        <f>H14+K14</f>
        <v>1000</v>
      </c>
      <c r="H14" s="74">
        <f>I14+J14</f>
        <v>1000</v>
      </c>
      <c r="I14" s="68">
        <v>1000</v>
      </c>
      <c r="J14" s="68"/>
      <c r="K14" s="68"/>
      <c r="L14" s="69"/>
    </row>
    <row r="15" spans="1:17" s="87" customFormat="1">
      <c r="A15" s="118" t="s">
        <v>16</v>
      </c>
      <c r="B15" s="119"/>
      <c r="C15" s="188" t="s">
        <v>193</v>
      </c>
      <c r="D15" s="77"/>
      <c r="E15" s="127"/>
      <c r="F15" s="68"/>
      <c r="G15" s="68">
        <f>H15+K15</f>
        <v>18280</v>
      </c>
      <c r="H15" s="74">
        <f>I15+J15</f>
        <v>18280</v>
      </c>
      <c r="I15" s="68">
        <v>15000</v>
      </c>
      <c r="J15" s="68">
        <v>3280</v>
      </c>
      <c r="K15" s="68"/>
      <c r="L15" s="69"/>
      <c r="M15" s="86">
        <f>M16+M17+M18</f>
        <v>55651</v>
      </c>
      <c r="N15" s="87" t="s">
        <v>194</v>
      </c>
      <c r="O15" s="86">
        <f>N16+N17+N18</f>
        <v>38349</v>
      </c>
      <c r="P15" s="86">
        <f>F16+F17+F18</f>
        <v>94000</v>
      </c>
      <c r="Q15" s="86">
        <f>O15-H15</f>
        <v>20069</v>
      </c>
    </row>
    <row r="16" spans="1:17" ht="49.5" customHeight="1">
      <c r="A16" s="120">
        <v>1</v>
      </c>
      <c r="B16" s="120" t="s">
        <v>6</v>
      </c>
      <c r="C16" s="78" t="s">
        <v>91</v>
      </c>
      <c r="D16" s="59" t="s">
        <v>125</v>
      </c>
      <c r="E16" s="128" t="s">
        <v>92</v>
      </c>
      <c r="F16" s="14">
        <v>41000</v>
      </c>
      <c r="G16" s="64"/>
      <c r="H16" s="68"/>
      <c r="I16" s="68"/>
      <c r="J16" s="9"/>
      <c r="K16" s="9"/>
      <c r="L16" s="10"/>
      <c r="M16" s="91">
        <v>20931</v>
      </c>
      <c r="N16" s="99">
        <f>F16-M16</f>
        <v>20069</v>
      </c>
      <c r="P16" s="91">
        <f>P15-O15</f>
        <v>55651</v>
      </c>
    </row>
    <row r="17" spans="1:18" ht="49.5" customHeight="1">
      <c r="A17" s="120">
        <v>2</v>
      </c>
      <c r="B17" s="120" t="s">
        <v>6</v>
      </c>
      <c r="C17" s="191" t="s">
        <v>93</v>
      </c>
      <c r="D17" s="59" t="s">
        <v>126</v>
      </c>
      <c r="E17" s="129" t="s">
        <v>92</v>
      </c>
      <c r="F17" s="18">
        <v>35000</v>
      </c>
      <c r="G17" s="64"/>
      <c r="H17" s="68"/>
      <c r="I17" s="68"/>
      <c r="J17" s="8"/>
      <c r="K17" s="8"/>
      <c r="L17" s="10"/>
      <c r="M17" s="4">
        <v>20000</v>
      </c>
      <c r="N17" s="99">
        <f>F17-M17</f>
        <v>15000</v>
      </c>
      <c r="P17" s="91">
        <f>+P16+H15</f>
        <v>73931</v>
      </c>
      <c r="Q17" s="91">
        <f>P15-P17</f>
        <v>20069</v>
      </c>
      <c r="R17" s="91">
        <f>M15+Q17+G15</f>
        <v>94000</v>
      </c>
    </row>
    <row r="18" spans="1:18" ht="55.5" customHeight="1">
      <c r="A18" s="121">
        <v>3</v>
      </c>
      <c r="B18" s="123" t="s">
        <v>22</v>
      </c>
      <c r="C18" s="195" t="s">
        <v>17</v>
      </c>
      <c r="D18" s="93" t="s">
        <v>129</v>
      </c>
      <c r="E18" s="133" t="s">
        <v>96</v>
      </c>
      <c r="F18" s="22">
        <v>18000</v>
      </c>
      <c r="G18" s="14"/>
      <c r="H18" s="14"/>
      <c r="I18" s="22"/>
      <c r="J18" s="22"/>
      <c r="K18" s="22"/>
      <c r="L18" s="28"/>
      <c r="M18" s="4">
        <v>14720</v>
      </c>
      <c r="N18" s="99">
        <f>F18-M18</f>
        <v>3280</v>
      </c>
    </row>
    <row r="19" spans="1:18" s="87" customFormat="1">
      <c r="A19" s="118" t="s">
        <v>189</v>
      </c>
      <c r="B19" s="119"/>
      <c r="C19" s="188" t="s">
        <v>90</v>
      </c>
      <c r="D19" s="67"/>
      <c r="E19" s="127"/>
      <c r="F19" s="68">
        <f>F20+F25+F29</f>
        <v>85000</v>
      </c>
      <c r="G19" s="68">
        <f>H19+K19</f>
        <v>69950</v>
      </c>
      <c r="H19" s="74">
        <f>I19+J19</f>
        <v>57950</v>
      </c>
      <c r="I19" s="68">
        <f>50277-15000</f>
        <v>35277</v>
      </c>
      <c r="J19" s="68">
        <f>25953-3280</f>
        <v>22673</v>
      </c>
      <c r="K19" s="68">
        <v>12000</v>
      </c>
      <c r="L19" s="69"/>
      <c r="M19" s="86">
        <f>G19-F19</f>
        <v>-15050</v>
      </c>
      <c r="N19" s="86">
        <f>J19-N11</f>
        <v>22673</v>
      </c>
    </row>
    <row r="20" spans="1:18" ht="15.75" customHeight="1">
      <c r="A20" s="164" t="s">
        <v>190</v>
      </c>
      <c r="B20" s="165" t="s">
        <v>168</v>
      </c>
      <c r="C20" s="190" t="s">
        <v>13</v>
      </c>
      <c r="D20" s="167"/>
      <c r="E20" s="168"/>
      <c r="F20" s="169">
        <f>SUM(F21:F24)</f>
        <v>52000</v>
      </c>
      <c r="G20" s="169">
        <f>SUM(G21:G24)</f>
        <v>0</v>
      </c>
      <c r="H20" s="169">
        <v>0</v>
      </c>
      <c r="I20" s="169">
        <f>SUM(I21:I24)</f>
        <v>0</v>
      </c>
      <c r="J20" s="169">
        <f>SUM(J21:J24)</f>
        <v>0</v>
      </c>
      <c r="K20" s="169">
        <f>SUM(K21:K24)</f>
        <v>0</v>
      </c>
      <c r="L20" s="169"/>
      <c r="O20" s="91">
        <f>G19+G14+G11</f>
        <v>71250</v>
      </c>
      <c r="Q20" s="4">
        <v>51577</v>
      </c>
      <c r="R20" s="91">
        <f>Q20-I11-I14</f>
        <v>50277</v>
      </c>
    </row>
    <row r="21" spans="1:18" s="199" customFormat="1" ht="48" customHeight="1">
      <c r="A21" s="120">
        <v>1</v>
      </c>
      <c r="B21" s="120" t="s">
        <v>6</v>
      </c>
      <c r="C21" s="78" t="s">
        <v>217</v>
      </c>
      <c r="D21" s="59"/>
      <c r="E21" s="130" t="s">
        <v>92</v>
      </c>
      <c r="F21" s="19">
        <v>11500</v>
      </c>
      <c r="G21" s="64"/>
      <c r="H21" s="68"/>
      <c r="I21" s="68"/>
      <c r="J21" s="20"/>
      <c r="K21" s="20"/>
      <c r="L21" s="10"/>
      <c r="M21" s="4"/>
      <c r="N21" s="4">
        <f>80*15*60</f>
        <v>72000</v>
      </c>
      <c r="O21" s="4"/>
      <c r="P21" s="91">
        <f>F21+F22+F23+F24+F26+F27+F28+F30+F31</f>
        <v>85000</v>
      </c>
      <c r="Q21" s="4"/>
      <c r="R21" s="4"/>
    </row>
    <row r="22" spans="1:18" ht="48" customHeight="1">
      <c r="A22" s="120">
        <v>2</v>
      </c>
      <c r="B22" s="120" t="s">
        <v>6</v>
      </c>
      <c r="C22" s="78" t="s">
        <v>108</v>
      </c>
      <c r="D22" s="59"/>
      <c r="E22" s="130" t="s">
        <v>143</v>
      </c>
      <c r="F22" s="19">
        <v>25000</v>
      </c>
      <c r="G22" s="64"/>
      <c r="H22" s="68"/>
      <c r="I22" s="68"/>
      <c r="J22" s="20"/>
      <c r="K22" s="20"/>
      <c r="L22" s="10"/>
      <c r="N22" s="4">
        <v>2</v>
      </c>
    </row>
    <row r="23" spans="1:18">
      <c r="A23" s="120">
        <v>3</v>
      </c>
      <c r="B23" s="120" t="s">
        <v>6</v>
      </c>
      <c r="C23" s="78" t="s">
        <v>68</v>
      </c>
      <c r="D23" s="10"/>
      <c r="E23" s="129">
        <v>2027</v>
      </c>
      <c r="F23" s="18">
        <v>3500</v>
      </c>
      <c r="G23" s="64"/>
      <c r="H23" s="68"/>
      <c r="I23" s="68"/>
      <c r="J23" s="18"/>
      <c r="K23" s="18"/>
      <c r="L23" s="28"/>
    </row>
    <row r="24" spans="1:18" s="199" customFormat="1" ht="48" customHeight="1">
      <c r="A24" s="120">
        <v>4</v>
      </c>
      <c r="B24" s="120" t="s">
        <v>6</v>
      </c>
      <c r="C24" s="78" t="s">
        <v>218</v>
      </c>
      <c r="D24" s="59"/>
      <c r="E24" s="130">
        <v>2027</v>
      </c>
      <c r="F24" s="19">
        <v>12000</v>
      </c>
      <c r="G24" s="64"/>
      <c r="H24" s="68"/>
      <c r="I24" s="68"/>
      <c r="J24" s="20"/>
      <c r="K24" s="20"/>
      <c r="L24" s="10"/>
      <c r="M24" s="4"/>
      <c r="N24" s="4">
        <f>15*15*30</f>
        <v>6750</v>
      </c>
      <c r="O24" s="4"/>
      <c r="P24" s="4"/>
      <c r="Q24" s="4"/>
      <c r="R24" s="4"/>
    </row>
    <row r="25" spans="1:18">
      <c r="A25" s="171" t="s">
        <v>191</v>
      </c>
      <c r="B25" s="172" t="s">
        <v>168</v>
      </c>
      <c r="C25" s="194" t="s">
        <v>184</v>
      </c>
      <c r="D25" s="167"/>
      <c r="E25" s="174"/>
      <c r="F25" s="169">
        <f>SUM(F26:F28)</f>
        <v>24000</v>
      </c>
      <c r="G25" s="169">
        <f t="shared" ref="G25:K25" si="1">SUM(G26:G31)</f>
        <v>0</v>
      </c>
      <c r="H25" s="169">
        <f t="shared" si="1"/>
        <v>0</v>
      </c>
      <c r="I25" s="169">
        <f t="shared" si="1"/>
        <v>0</v>
      </c>
      <c r="J25" s="169">
        <f t="shared" si="1"/>
        <v>0</v>
      </c>
      <c r="K25" s="169">
        <f t="shared" si="1"/>
        <v>0</v>
      </c>
      <c r="L25" s="169"/>
    </row>
    <row r="26" spans="1:18" ht="63.75">
      <c r="A26" s="121">
        <v>1</v>
      </c>
      <c r="B26" s="122" t="s">
        <v>22</v>
      </c>
      <c r="C26" s="192" t="s">
        <v>185</v>
      </c>
      <c r="D26" s="23"/>
      <c r="E26" s="131" t="s">
        <v>98</v>
      </c>
      <c r="F26" s="21">
        <v>16000</v>
      </c>
      <c r="G26" s="14"/>
      <c r="H26" s="14"/>
      <c r="I26" s="22"/>
      <c r="J26" s="22"/>
      <c r="K26" s="22"/>
      <c r="L26" s="28"/>
    </row>
    <row r="27" spans="1:18" ht="63.75">
      <c r="A27" s="121">
        <v>2</v>
      </c>
      <c r="B27" s="122" t="s">
        <v>22</v>
      </c>
      <c r="C27" s="192" t="s">
        <v>137</v>
      </c>
      <c r="D27" s="23"/>
      <c r="E27" s="131">
        <v>2027</v>
      </c>
      <c r="F27" s="21">
        <v>4000</v>
      </c>
      <c r="G27" s="14"/>
      <c r="H27" s="14"/>
      <c r="I27" s="22"/>
      <c r="J27" s="22"/>
      <c r="K27" s="22"/>
      <c r="L27" s="28"/>
    </row>
    <row r="28" spans="1:18" ht="63.75">
      <c r="A28" s="121">
        <v>3</v>
      </c>
      <c r="B28" s="122" t="s">
        <v>22</v>
      </c>
      <c r="C28" s="192" t="s">
        <v>198</v>
      </c>
      <c r="D28" s="23"/>
      <c r="E28" s="131">
        <v>2027</v>
      </c>
      <c r="F28" s="21">
        <v>4000</v>
      </c>
      <c r="G28" s="14"/>
      <c r="H28" s="14"/>
      <c r="I28" s="22"/>
      <c r="J28" s="22"/>
      <c r="K28" s="22"/>
      <c r="L28" s="28"/>
    </row>
    <row r="29" spans="1:18">
      <c r="A29" s="171" t="s">
        <v>192</v>
      </c>
      <c r="B29" s="172" t="s">
        <v>168</v>
      </c>
      <c r="C29" s="194" t="s">
        <v>183</v>
      </c>
      <c r="D29" s="167"/>
      <c r="E29" s="174"/>
      <c r="F29" s="169">
        <f>SUM(F30:F31)</f>
        <v>9000</v>
      </c>
      <c r="G29" s="169"/>
      <c r="H29" s="169"/>
      <c r="I29" s="169"/>
      <c r="J29" s="169"/>
      <c r="K29" s="169"/>
      <c r="L29" s="169"/>
    </row>
    <row r="30" spans="1:18" ht="82.5">
      <c r="A30" s="121">
        <v>1</v>
      </c>
      <c r="B30" s="120" t="s">
        <v>110</v>
      </c>
      <c r="C30" s="192" t="s">
        <v>199</v>
      </c>
      <c r="D30" s="24"/>
      <c r="E30" s="131">
        <v>2027</v>
      </c>
      <c r="F30" s="21">
        <v>5500</v>
      </c>
      <c r="G30" s="14"/>
      <c r="H30" s="14"/>
      <c r="I30" s="22"/>
      <c r="J30" s="22"/>
      <c r="K30" s="22"/>
      <c r="L30" s="28"/>
    </row>
    <row r="31" spans="1:18" ht="66">
      <c r="A31" s="121">
        <v>2</v>
      </c>
      <c r="B31" s="120" t="s">
        <v>110</v>
      </c>
      <c r="C31" s="192" t="s">
        <v>200</v>
      </c>
      <c r="D31" s="24"/>
      <c r="E31" s="131">
        <v>2027</v>
      </c>
      <c r="F31" s="21">
        <v>3500</v>
      </c>
      <c r="G31" s="14"/>
      <c r="H31" s="14"/>
      <c r="I31" s="22"/>
      <c r="J31" s="22"/>
      <c r="K31" s="22"/>
      <c r="L31" s="28"/>
    </row>
    <row r="32" spans="1:18">
      <c r="F32" s="25"/>
    </row>
    <row r="33" spans="6:11">
      <c r="F33" s="25"/>
      <c r="G33" s="25"/>
      <c r="H33" s="25"/>
    </row>
    <row r="34" spans="6:11">
      <c r="I34" s="25"/>
      <c r="J34" s="25"/>
      <c r="K34" s="25"/>
    </row>
  </sheetData>
  <mergeCells count="16">
    <mergeCell ref="K1:L1"/>
    <mergeCell ref="A2:L2"/>
    <mergeCell ref="A3:L3"/>
    <mergeCell ref="A4:L4"/>
    <mergeCell ref="A5:A8"/>
    <mergeCell ref="B5:B8"/>
    <mergeCell ref="C5:C8"/>
    <mergeCell ref="D5:D8"/>
    <mergeCell ref="E5:E8"/>
    <mergeCell ref="F5:F8"/>
    <mergeCell ref="G5:G8"/>
    <mergeCell ref="H5:K6"/>
    <mergeCell ref="L5:L8"/>
    <mergeCell ref="H7:H8"/>
    <mergeCell ref="I7:J7"/>
    <mergeCell ref="K7:K8"/>
  </mergeCells>
  <pageMargins left="0.24" right="0.16" top="0.35" bottom="0.28000000000000003" header="0.3" footer="0.23"/>
  <pageSetup paperSize="9" scale="98" orientation="landscape" r:id="rId1"/>
  <colBreaks count="1" manualBreakCount="1">
    <brk id="1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8"/>
  <dimension ref="A1"/>
  <sheetViews>
    <sheetView workbookViewId="0"/>
  </sheetViews>
  <sheetFormatPr defaultColWidth="9"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9"/>
  <dimension ref="A1"/>
  <sheetViews>
    <sheetView workbookViewId="0"/>
  </sheetViews>
  <sheetFormatPr defaultColWidth="9"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0"/>
  <dimension ref="A1"/>
  <sheetViews>
    <sheetView workbookViewId="0"/>
  </sheetViews>
  <sheetFormatPr defaultColWidth="9"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1"/>
  <dimension ref="A1"/>
  <sheetViews>
    <sheetView workbookViewId="0"/>
  </sheetViews>
  <sheetFormatPr defaultColWidth="9"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2"/>
  <dimension ref="A1"/>
  <sheetViews>
    <sheetView workbookViewId="0"/>
  </sheetViews>
  <sheetFormatPr defaultColWidth="9"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3"/>
  <dimension ref="A1"/>
  <sheetViews>
    <sheetView workbookViewId="0"/>
  </sheetViews>
  <sheetFormatPr defaultColWidth="9"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Nganh-linh vuc NĐ 85</vt:lpstr>
      <vt:lpstr>foxz</vt:lpstr>
      <vt:lpstr>BIEU 1 - TỔNG NGUỒN 2026-2030</vt:lpstr>
      <vt:lpstr>26-30 tong</vt:lpstr>
      <vt:lpstr>BIEU 2 - TP QUAN LY </vt:lpstr>
      <vt:lpstr>BIEU - 2 XA QUẢN LÝ</vt:lpstr>
      <vt:lpstr>BIEu 1 NGUON 2027</vt:lpstr>
      <vt:lpstr>BIEU 2 DK DTC 2027</vt:lpstr>
      <vt:lpstr>'26-30 tong'!Print_Area</vt:lpstr>
      <vt:lpstr>'BIEU - 2 XA QUẢN LÝ'!Print_Area</vt:lpstr>
      <vt:lpstr>'BIEU 1 - TỔNG NGUỒN 2026-2030'!Print_Area</vt:lpstr>
      <vt:lpstr>'BIEU 2 - TP QUAN LY '!Print_Area</vt:lpstr>
      <vt:lpstr>'BIEU 2 DK DTC 2027'!Print_Area</vt:lpstr>
      <vt:lpstr>'26-30 tong'!Print_Titles</vt:lpstr>
      <vt:lpstr>'BIEU - 2 XA QUẢN LÝ'!Print_Titles</vt:lpstr>
      <vt:lpstr>'BIEU 2 DK DTC 2027'!Print_Titles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DDT</dc:creator>
  <cp:lastModifiedBy>My_PC</cp:lastModifiedBy>
  <cp:lastPrinted>2026-08-20T03:07:03Z</cp:lastPrinted>
  <dcterms:created xsi:type="dcterms:W3CDTF">2015-06-05T18:17:00Z</dcterms:created>
  <dcterms:modified xsi:type="dcterms:W3CDTF">2026-08-20T08:49:59Z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EF266BCA488544A2B88FE91587BEDCA3_12</vt:lpwstr>
  </property>
  <property fmtid="{D5CDD505-2E9C-101B-9397-08002B2CF9AE}" pid="3" name="KSOProductBuildVer">
    <vt:lpwstr>1033-12.2.0.23155</vt:lpwstr>
  </property>
</Properties>
</file>