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HIÊN\Dư lieu may sunface-Tân Lơi\Lĩnh vực Tài chính-KTXH\HỌP HĐND\Kỳ họp chuyên đề thứ 4-2026\Gửi ban thẩm tra - cuối\ĐIỀU CHỈNH NGÂN SÁCH 2026\"/>
    </mc:Choice>
  </mc:AlternateContent>
  <xr:revisionPtr revIDLastSave="0" documentId="13_ncr:1_{A12B1AEF-23F9-434D-B07B-15EF0CB64A5C}" xr6:coauthVersionLast="47" xr6:coauthVersionMax="47" xr10:uidLastSave="{00000000-0000-0000-0000-000000000000}"/>
  <bookViews>
    <workbookView xWindow="-110" yWindow="-110" windowWidth="22780" windowHeight="14540" firstSheet="1" activeTab="1" xr2:uid="{00000000-000D-0000-FFFF-FFFF00000000}"/>
  </bookViews>
  <sheets>
    <sheet name="foxz" sheetId="12" state="veryHidden" r:id="rId1"/>
    <sheet name="B01" sheetId="4" r:id="rId2"/>
    <sheet name="B02" sheetId="2" r:id="rId3"/>
    <sheet name="B03" sheetId="3" r:id="rId4"/>
    <sheet name="B04_XDCB" sheetId="11" r:id="rId5"/>
    <sheet name="B05_NGOAI NS" sheetId="7" state="hidden" r:id="rId6"/>
    <sheet name="B05_Phân bổ" sheetId="10" state="hidden" r:id="rId7"/>
    <sheet name="B05_Phân bổ (2)" sheetId="13" state="hidden" r:id="rId8"/>
    <sheet name="B05,IN" sheetId="16" r:id="rId9"/>
    <sheet name="So phan bo chi tiet Thanh" sheetId="15" state="hidden" r:id="rId10"/>
    <sheet name="B05_Phân bổ (3)" sheetId="14" state="hidden" r:id="rId11"/>
  </sheets>
  <externalReferences>
    <externalReference r:id="rId12"/>
  </externalReferences>
  <definedNames>
    <definedName name="_xlnm._FilterDatabase" localSheetId="3" hidden="1">'B03'!$A$7:$Q$32</definedName>
    <definedName name="_xlnm.Print_Area" localSheetId="1">'B01'!$A$1:$D$25</definedName>
    <definedName name="_xlnm.Print_Area" localSheetId="2">'B02'!$A$1:$L$29</definedName>
    <definedName name="_xlnm.Print_Area" localSheetId="3">'B03'!$A$1:$Q$32</definedName>
    <definedName name="_xlnm.Print_Area" localSheetId="4">B04_XDCB!$A$1:$L$25</definedName>
    <definedName name="_xlnm.Print_Area" localSheetId="8">'B05,IN'!$A$1:$J$77</definedName>
    <definedName name="_xlnm.Print_Area" localSheetId="5">'B05_NGOAI NS'!$A$1:$H$21</definedName>
    <definedName name="_xlnm.Print_Area" localSheetId="6">'B05_Phân bổ'!$A$1:$H$60</definedName>
    <definedName name="_xlnm.Print_Area" localSheetId="7">'B05_Phân bổ (2)'!$A$1:$I$78</definedName>
    <definedName name="_xlnm.Print_Area" localSheetId="10">'B05_Phân bổ (3)'!$A$1:$H$87</definedName>
    <definedName name="_xlnm.Print_Area" localSheetId="9">'So phan bo chi tiet Thanh'!$A$1:$H$77</definedName>
    <definedName name="_xlnm.Print_Titles" localSheetId="3">'B03'!$10:$12</definedName>
    <definedName name="_xlnm.Print_Titles" localSheetId="8">'B05,IN'!$6:$7</definedName>
    <definedName name="_xlnm.Print_Titles" localSheetId="6">'B05_Phân bổ'!$6:$6</definedName>
    <definedName name="_xlnm.Print_Titles" localSheetId="7">'B05_Phân bổ (2)'!$6:$6</definedName>
    <definedName name="_xlnm.Print_Titles" localSheetId="10">'B05_Phân bổ (3)'!$6:$6</definedName>
    <definedName name="_xlnm.Print_Titles" localSheetId="9">'So phan bo chi tiet Thanh'!$6:$6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6" l="1"/>
  <c r="H49" i="16"/>
  <c r="I74" i="16"/>
  <c r="I75" i="16"/>
  <c r="H73" i="16"/>
  <c r="H47" i="16" l="1"/>
  <c r="I64" i="16" l="1"/>
  <c r="I67" i="16"/>
  <c r="I69" i="16"/>
  <c r="I71" i="16"/>
  <c r="H62" i="16"/>
  <c r="H43" i="16" s="1"/>
  <c r="H42" i="16" s="1"/>
  <c r="H63" i="16"/>
  <c r="H44" i="16" s="1"/>
  <c r="H72" i="16"/>
  <c r="H70" i="16"/>
  <c r="H51" i="16"/>
  <c r="H50" i="16" s="1"/>
  <c r="I48" i="16"/>
  <c r="I38" i="16"/>
  <c r="H40" i="16"/>
  <c r="H39" i="16"/>
  <c r="I31" i="16"/>
  <c r="I29" i="16"/>
  <c r="H28" i="16"/>
  <c r="H30" i="16"/>
  <c r="I20" i="16"/>
  <c r="I21" i="16"/>
  <c r="I22" i="16"/>
  <c r="I24" i="16"/>
  <c r="I25" i="16"/>
  <c r="I26" i="16"/>
  <c r="I17" i="16"/>
  <c r="I15" i="16"/>
  <c r="H16" i="16"/>
  <c r="H19" i="16"/>
  <c r="H23" i="16"/>
  <c r="H14" i="16"/>
  <c r="H12" i="16"/>
  <c r="H9" i="16" s="1"/>
  <c r="H18" i="16" l="1"/>
  <c r="H35" i="16"/>
  <c r="H34" i="16" s="1"/>
  <c r="H13" i="16" s="1"/>
  <c r="I12" i="16"/>
  <c r="H8" i="13" l="1"/>
  <c r="E18" i="11"/>
  <c r="F18" i="11"/>
  <c r="G18" i="11"/>
  <c r="H18" i="11"/>
  <c r="J18" i="11"/>
  <c r="K18" i="11"/>
  <c r="L18" i="11"/>
  <c r="D18" i="11"/>
  <c r="I25" i="11" l="1"/>
  <c r="I29" i="3"/>
  <c r="I31" i="3"/>
  <c r="I32" i="3"/>
  <c r="Q31" i="3"/>
  <c r="Q32" i="3"/>
  <c r="Q21" i="3"/>
  <c r="Q22" i="3"/>
  <c r="Q23" i="3"/>
  <c r="Q24" i="3"/>
  <c r="Q25" i="3"/>
  <c r="Q27" i="3"/>
  <c r="Q29" i="3"/>
  <c r="L18" i="3"/>
  <c r="L21" i="3"/>
  <c r="L22" i="3"/>
  <c r="L23" i="3"/>
  <c r="L24" i="3"/>
  <c r="L25" i="3"/>
  <c r="L27" i="3"/>
  <c r="L28" i="3"/>
  <c r="L29" i="3"/>
  <c r="L30" i="3"/>
  <c r="L31" i="3"/>
  <c r="L32" i="3"/>
  <c r="L17" i="3"/>
  <c r="N28" i="3"/>
  <c r="N30" i="3"/>
  <c r="N26" i="3"/>
  <c r="L26" i="3" s="1"/>
  <c r="N20" i="3"/>
  <c r="L20" i="3" s="1"/>
  <c r="M16" i="3"/>
  <c r="M14" i="3" s="1"/>
  <c r="M13" i="3" s="1"/>
  <c r="L15" i="3"/>
  <c r="N14" i="3"/>
  <c r="K12" i="2"/>
  <c r="L12" i="2"/>
  <c r="K13" i="2"/>
  <c r="L13" i="2"/>
  <c r="K14" i="2"/>
  <c r="K15" i="2"/>
  <c r="K16" i="2"/>
  <c r="K17" i="2"/>
  <c r="L17" i="2"/>
  <c r="K22" i="2"/>
  <c r="K23" i="2"/>
  <c r="K24" i="2"/>
  <c r="L25" i="2"/>
  <c r="L26" i="2"/>
  <c r="L28" i="2"/>
  <c r="L29" i="2"/>
  <c r="J20" i="2"/>
  <c r="I18" i="2"/>
  <c r="I11" i="2"/>
  <c r="I27" i="2"/>
  <c r="J27" i="2"/>
  <c r="J24" i="2"/>
  <c r="J23" i="2"/>
  <c r="J21" i="2"/>
  <c r="I21" i="2"/>
  <c r="I20" i="2"/>
  <c r="I19" i="2"/>
  <c r="J11" i="2"/>
  <c r="D9" i="4"/>
  <c r="B10" i="4"/>
  <c r="N19" i="3" l="1"/>
  <c r="N13" i="3" s="1"/>
  <c r="I10" i="2"/>
  <c r="J19" i="2"/>
  <c r="L16" i="3"/>
  <c r="L14" i="3" s="1"/>
  <c r="K26" i="3"/>
  <c r="Q26" i="3" s="1"/>
  <c r="K28" i="3"/>
  <c r="I28" i="3" s="1"/>
  <c r="O28" i="3" s="1"/>
  <c r="L19" i="3" l="1"/>
  <c r="L13" i="3" s="1"/>
  <c r="Q28" i="3"/>
  <c r="I9" i="2"/>
  <c r="J18" i="2"/>
  <c r="G51" i="16"/>
  <c r="I51" i="16" s="1"/>
  <c r="M9" i="2" l="1"/>
  <c r="J10" i="2"/>
  <c r="G68" i="16"/>
  <c r="H68" i="16" s="1"/>
  <c r="I68" i="16" l="1"/>
  <c r="J9" i="2"/>
  <c r="I59" i="16"/>
  <c r="G73" i="16"/>
  <c r="I73" i="16" s="1"/>
  <c r="G72" i="16"/>
  <c r="I72" i="16" s="1"/>
  <c r="G70" i="16"/>
  <c r="I70" i="16" s="1"/>
  <c r="G41" i="16"/>
  <c r="G66" i="16"/>
  <c r="H66" i="16" s="1"/>
  <c r="G65" i="16"/>
  <c r="G63" i="16"/>
  <c r="I63" i="16" s="1"/>
  <c r="G62" i="16"/>
  <c r="F61" i="16"/>
  <c r="I58" i="16"/>
  <c r="I57" i="16"/>
  <c r="I56" i="16"/>
  <c r="I54" i="16"/>
  <c r="I53" i="16"/>
  <c r="F52" i="16"/>
  <c r="I52" i="16" s="1"/>
  <c r="G50" i="16"/>
  <c r="I50" i="16" s="1"/>
  <c r="G47" i="16"/>
  <c r="I47" i="16" s="1"/>
  <c r="I46" i="16"/>
  <c r="G44" i="16"/>
  <c r="F42" i="16"/>
  <c r="G40" i="16"/>
  <c r="I40" i="16" s="1"/>
  <c r="G39" i="16"/>
  <c r="F35" i="16"/>
  <c r="I33" i="16"/>
  <c r="G32" i="16"/>
  <c r="F32" i="16"/>
  <c r="G30" i="16"/>
  <c r="I30" i="16" s="1"/>
  <c r="F30" i="16"/>
  <c r="G28" i="16"/>
  <c r="I27" i="16"/>
  <c r="G23" i="16"/>
  <c r="I23" i="16" s="1"/>
  <c r="F23" i="16"/>
  <c r="G19" i="16"/>
  <c r="I19" i="16" s="1"/>
  <c r="F19" i="16"/>
  <c r="F18" i="16" s="1"/>
  <c r="G16" i="16"/>
  <c r="I16" i="16" s="1"/>
  <c r="F16" i="16"/>
  <c r="G14" i="16"/>
  <c r="I14" i="16" s="1"/>
  <c r="F14" i="16"/>
  <c r="F10" i="16"/>
  <c r="F9" i="16" s="1"/>
  <c r="G9" i="16"/>
  <c r="I9" i="16" s="1"/>
  <c r="A4" i="16"/>
  <c r="I66" i="16" l="1"/>
  <c r="F34" i="16"/>
  <c r="I44" i="16"/>
  <c r="I39" i="16"/>
  <c r="G37" i="16"/>
  <c r="I28" i="16"/>
  <c r="I41" i="16"/>
  <c r="G61" i="16"/>
  <c r="G60" i="16" s="1"/>
  <c r="I62" i="16"/>
  <c r="F47" i="16"/>
  <c r="G36" i="16"/>
  <c r="H65" i="16"/>
  <c r="G43" i="16"/>
  <c r="I32" i="16"/>
  <c r="G18" i="16"/>
  <c r="F50" i="16"/>
  <c r="F13" i="16" l="1"/>
  <c r="F8" i="16" s="1"/>
  <c r="G35" i="16"/>
  <c r="I35" i="16" s="1"/>
  <c r="I37" i="16"/>
  <c r="I43" i="16"/>
  <c r="I65" i="16"/>
  <c r="H61" i="16"/>
  <c r="I36" i="16"/>
  <c r="G42" i="16"/>
  <c r="I42" i="16" s="1"/>
  <c r="I18" i="16"/>
  <c r="G34" i="16" l="1"/>
  <c r="I34" i="16" s="1"/>
  <c r="H60" i="16"/>
  <c r="I61" i="16"/>
  <c r="I60" i="16" l="1"/>
  <c r="H8" i="16"/>
  <c r="G13" i="16"/>
  <c r="I13" i="16" s="1"/>
  <c r="G8" i="16" l="1"/>
  <c r="I8" i="16" s="1"/>
  <c r="G11" i="2"/>
  <c r="M11" i="2" l="1"/>
  <c r="K11" i="2"/>
  <c r="I51" i="13"/>
  <c r="I52" i="13"/>
  <c r="I53" i="13"/>
  <c r="I54" i="13"/>
  <c r="I55" i="13"/>
  <c r="I56" i="13"/>
  <c r="I57" i="13"/>
  <c r="I58" i="13"/>
  <c r="F51" i="13"/>
  <c r="F49" i="13" s="1"/>
  <c r="G49" i="13" l="1"/>
  <c r="I70" i="15" l="1"/>
  <c r="L50" i="13"/>
  <c r="J50" i="13"/>
  <c r="G39" i="15" l="1"/>
  <c r="I50" i="15"/>
  <c r="I68" i="15"/>
  <c r="G71" i="13"/>
  <c r="G72" i="15"/>
  <c r="G69" i="15"/>
  <c r="I69" i="15" s="1"/>
  <c r="G67" i="15"/>
  <c r="G41" i="15" s="1"/>
  <c r="I41" i="15" s="1"/>
  <c r="G65" i="15"/>
  <c r="G64" i="15"/>
  <c r="G62" i="15"/>
  <c r="G60" i="15" s="1"/>
  <c r="G61" i="15"/>
  <c r="G43" i="15" s="1"/>
  <c r="F60" i="15"/>
  <c r="H58" i="15"/>
  <c r="H57" i="15"/>
  <c r="H56" i="15"/>
  <c r="H55" i="15"/>
  <c r="H54" i="15"/>
  <c r="H53" i="15"/>
  <c r="H52" i="15"/>
  <c r="F51" i="15"/>
  <c r="F49" i="15" s="1"/>
  <c r="H49" i="15" s="1"/>
  <c r="H50" i="15"/>
  <c r="I49" i="15"/>
  <c r="G49" i="15"/>
  <c r="H48" i="15"/>
  <c r="G47" i="15"/>
  <c r="H46" i="15"/>
  <c r="F42" i="15"/>
  <c r="G40" i="15"/>
  <c r="I40" i="15" s="1"/>
  <c r="I39" i="15"/>
  <c r="I38" i="15"/>
  <c r="H38" i="15"/>
  <c r="G36" i="15"/>
  <c r="H36" i="15" s="1"/>
  <c r="F35" i="15"/>
  <c r="H33" i="15"/>
  <c r="G32" i="15"/>
  <c r="F32" i="15"/>
  <c r="H31" i="15"/>
  <c r="G30" i="15"/>
  <c r="F30" i="15"/>
  <c r="G28" i="15"/>
  <c r="H27" i="15"/>
  <c r="H26" i="15"/>
  <c r="H25" i="15"/>
  <c r="H24" i="15"/>
  <c r="G23" i="15"/>
  <c r="F23" i="15"/>
  <c r="H22" i="15"/>
  <c r="H21" i="15"/>
  <c r="H20" i="15"/>
  <c r="G19" i="15"/>
  <c r="H19" i="15" s="1"/>
  <c r="F19" i="15"/>
  <c r="F18" i="15" s="1"/>
  <c r="H17" i="15"/>
  <c r="G16" i="15"/>
  <c r="F16" i="15"/>
  <c r="H15" i="15"/>
  <c r="H14" i="15"/>
  <c r="G14" i="15"/>
  <c r="F14" i="15"/>
  <c r="H12" i="15"/>
  <c r="F10" i="15"/>
  <c r="F9" i="15" s="1"/>
  <c r="G9" i="15"/>
  <c r="A4" i="15"/>
  <c r="J68" i="13"/>
  <c r="G39" i="13"/>
  <c r="G61" i="13"/>
  <c r="G67" i="13"/>
  <c r="G62" i="13"/>
  <c r="G64" i="13"/>
  <c r="H30" i="15" l="1"/>
  <c r="G44" i="15"/>
  <c r="I44" i="15" s="1"/>
  <c r="H32" i="15"/>
  <c r="G37" i="15"/>
  <c r="F47" i="15"/>
  <c r="I36" i="15"/>
  <c r="H16" i="15"/>
  <c r="H23" i="15"/>
  <c r="F34" i="15"/>
  <c r="F13" i="15" s="1"/>
  <c r="F8" i="15" s="1"/>
  <c r="H47" i="15"/>
  <c r="G42" i="15"/>
  <c r="H42" i="15" s="1"/>
  <c r="I43" i="15"/>
  <c r="H43" i="15"/>
  <c r="I37" i="15"/>
  <c r="H37" i="15"/>
  <c r="G35" i="15"/>
  <c r="H9" i="15"/>
  <c r="H39" i="15"/>
  <c r="G59" i="15"/>
  <c r="H44" i="15"/>
  <c r="H40" i="15"/>
  <c r="G18" i="15"/>
  <c r="G34" i="15" l="1"/>
  <c r="H34" i="15" s="1"/>
  <c r="H35" i="15"/>
  <c r="H18" i="15"/>
  <c r="G13" i="15" l="1"/>
  <c r="H13" i="15" l="1"/>
  <c r="G8" i="15"/>
  <c r="J13" i="15" s="1"/>
  <c r="I14" i="15" l="1"/>
  <c r="J8" i="15"/>
  <c r="H8" i="15"/>
  <c r="K15" i="15"/>
  <c r="K17" i="15"/>
  <c r="K13" i="15"/>
  <c r="G65" i="13" l="1"/>
  <c r="G60" i="13" s="1"/>
  <c r="K60" i="13" s="1"/>
  <c r="I19" i="11" l="1"/>
  <c r="K20" i="3" l="1"/>
  <c r="G69" i="13"/>
  <c r="J38" i="13"/>
  <c r="J39" i="13"/>
  <c r="J69" i="13"/>
  <c r="J49" i="13"/>
  <c r="G41" i="13"/>
  <c r="J41" i="13" s="1"/>
  <c r="G40" i="13"/>
  <c r="G36" i="13"/>
  <c r="G44" i="13"/>
  <c r="J44" i="13" s="1"/>
  <c r="G43" i="13"/>
  <c r="J43" i="13" s="1"/>
  <c r="Q20" i="3" l="1"/>
  <c r="K19" i="3"/>
  <c r="Q19" i="3" s="1"/>
  <c r="J36" i="13"/>
  <c r="G59" i="13"/>
  <c r="G72" i="13" l="1"/>
  <c r="I27" i="13"/>
  <c r="H84" i="14"/>
  <c r="H83" i="14"/>
  <c r="H82" i="14"/>
  <c r="H81" i="14"/>
  <c r="H80" i="14"/>
  <c r="H79" i="14"/>
  <c r="H78" i="14"/>
  <c r="F77" i="14"/>
  <c r="F75" i="14" s="1"/>
  <c r="H75" i="14" s="1"/>
  <c r="H76" i="14"/>
  <c r="I75" i="14"/>
  <c r="G73" i="14"/>
  <c r="G58" i="14"/>
  <c r="F58" i="14"/>
  <c r="H56" i="14"/>
  <c r="G55" i="14"/>
  <c r="H54" i="14"/>
  <c r="H53" i="14"/>
  <c r="H52" i="14"/>
  <c r="H51" i="14"/>
  <c r="G50" i="14"/>
  <c r="H50" i="14" s="1"/>
  <c r="F50" i="14"/>
  <c r="I49" i="14"/>
  <c r="H48" i="14"/>
  <c r="H47" i="14"/>
  <c r="H46" i="14"/>
  <c r="H45" i="14"/>
  <c r="H44" i="14"/>
  <c r="G43" i="14"/>
  <c r="F43" i="14"/>
  <c r="F42" i="14" s="1"/>
  <c r="H41" i="14"/>
  <c r="G40" i="14"/>
  <c r="I52" i="14" s="1"/>
  <c r="G39" i="14"/>
  <c r="I51" i="14" s="1"/>
  <c r="G37" i="14"/>
  <c r="G36" i="14"/>
  <c r="I47" i="14" s="1"/>
  <c r="G35" i="14"/>
  <c r="I46" i="14" s="1"/>
  <c r="G34" i="14"/>
  <c r="G33" i="14"/>
  <c r="I44" i="14" s="1"/>
  <c r="G32" i="14"/>
  <c r="F32" i="14"/>
  <c r="H31" i="14"/>
  <c r="G30" i="14"/>
  <c r="F30" i="14"/>
  <c r="G28" i="14"/>
  <c r="I45" i="14" s="1"/>
  <c r="H27" i="14"/>
  <c r="H26" i="14"/>
  <c r="H25" i="14"/>
  <c r="H24" i="14"/>
  <c r="G23" i="14"/>
  <c r="F23" i="14"/>
  <c r="H22" i="14"/>
  <c r="H21" i="14"/>
  <c r="H20" i="14"/>
  <c r="G19" i="14"/>
  <c r="F19" i="14"/>
  <c r="H17" i="14"/>
  <c r="G16" i="14"/>
  <c r="F16" i="14"/>
  <c r="H15" i="14"/>
  <c r="G14" i="14"/>
  <c r="H14" i="14" s="1"/>
  <c r="F14" i="14"/>
  <c r="F12" i="14"/>
  <c r="G12" i="14" s="1"/>
  <c r="F10" i="14"/>
  <c r="A4" i="14"/>
  <c r="A1" i="14"/>
  <c r="H32" i="14" l="1"/>
  <c r="H23" i="14"/>
  <c r="H43" i="14"/>
  <c r="F55" i="14"/>
  <c r="I48" i="14"/>
  <c r="F18" i="14"/>
  <c r="G18" i="14"/>
  <c r="J18" i="14" s="1"/>
  <c r="H30" i="14"/>
  <c r="G42" i="14"/>
  <c r="H42" i="14" s="1"/>
  <c r="F9" i="14"/>
  <c r="H55" i="14"/>
  <c r="G9" i="14"/>
  <c r="H12" i="14"/>
  <c r="H19" i="14"/>
  <c r="H16" i="14"/>
  <c r="F13" i="14"/>
  <c r="F8" i="14" l="1"/>
  <c r="G13" i="14"/>
  <c r="H18" i="14"/>
  <c r="G8" i="14"/>
  <c r="H8" i="14" s="1"/>
  <c r="H9" i="14"/>
  <c r="I14" i="14"/>
  <c r="H13" i="14"/>
  <c r="J14" i="14"/>
  <c r="F32" i="13" l="1"/>
  <c r="G47" i="13"/>
  <c r="K30" i="3"/>
  <c r="H28" i="3"/>
  <c r="H23" i="3"/>
  <c r="F16" i="3"/>
  <c r="G21" i="2"/>
  <c r="G20" i="2"/>
  <c r="E15" i="2"/>
  <c r="D13" i="4"/>
  <c r="D7" i="4" s="1"/>
  <c r="H21" i="2" l="1"/>
  <c r="L21" i="2" s="1"/>
  <c r="K21" i="2"/>
  <c r="H20" i="2"/>
  <c r="K20" i="2"/>
  <c r="G19" i="2"/>
  <c r="K19" i="2" s="1"/>
  <c r="I30" i="3"/>
  <c r="O30" i="3" s="1"/>
  <c r="Q30" i="3"/>
  <c r="G14" i="13"/>
  <c r="L20" i="2" l="1"/>
  <c r="H19" i="2"/>
  <c r="L19" i="2" s="1"/>
  <c r="F60" i="13"/>
  <c r="I39" i="13" l="1"/>
  <c r="I50" i="13"/>
  <c r="I49" i="13"/>
  <c r="I48" i="13"/>
  <c r="I46" i="13"/>
  <c r="I44" i="13"/>
  <c r="I43" i="13"/>
  <c r="G42" i="13"/>
  <c r="F42" i="13"/>
  <c r="I38" i="13"/>
  <c r="I37" i="13"/>
  <c r="I36" i="13"/>
  <c r="F35" i="13"/>
  <c r="I33" i="13"/>
  <c r="G32" i="13"/>
  <c r="I31" i="13"/>
  <c r="G30" i="13"/>
  <c r="J40" i="13" s="1"/>
  <c r="F30" i="13"/>
  <c r="G28" i="13"/>
  <c r="G37" i="13" s="1"/>
  <c r="I26" i="13"/>
  <c r="I25" i="13"/>
  <c r="I24" i="13"/>
  <c r="F23" i="13"/>
  <c r="I22" i="13"/>
  <c r="I21" i="13"/>
  <c r="I20" i="13"/>
  <c r="G19" i="13"/>
  <c r="F19" i="13"/>
  <c r="I17" i="13"/>
  <c r="G16" i="13"/>
  <c r="F16" i="13"/>
  <c r="F14" i="13"/>
  <c r="F10" i="13"/>
  <c r="A4" i="13"/>
  <c r="J37" i="13" l="1"/>
  <c r="G35" i="13"/>
  <c r="G34" i="13" s="1"/>
  <c r="F47" i="13"/>
  <c r="I16" i="13"/>
  <c r="F34" i="13"/>
  <c r="G23" i="13"/>
  <c r="I23" i="13" s="1"/>
  <c r="I19" i="13"/>
  <c r="I42" i="13"/>
  <c r="F18" i="13"/>
  <c r="F13" i="13" s="1"/>
  <c r="I32" i="13"/>
  <c r="F9" i="13"/>
  <c r="I12" i="13"/>
  <c r="G9" i="13"/>
  <c r="I14" i="13"/>
  <c r="I40" i="13"/>
  <c r="I15" i="13"/>
  <c r="I30" i="13"/>
  <c r="I47" i="13"/>
  <c r="G28" i="10"/>
  <c r="G18" i="13" l="1"/>
  <c r="G13" i="13" s="1"/>
  <c r="K19" i="13" s="1"/>
  <c r="F8" i="13"/>
  <c r="I9" i="13"/>
  <c r="I35" i="13"/>
  <c r="G49" i="10"/>
  <c r="G47" i="10"/>
  <c r="G8" i="13" l="1"/>
  <c r="K8" i="13" s="1"/>
  <c r="I18" i="13"/>
  <c r="K18" i="13"/>
  <c r="K14" i="13"/>
  <c r="I34" i="13"/>
  <c r="G39" i="10"/>
  <c r="H41" i="10"/>
  <c r="F35" i="10"/>
  <c r="G26" i="10"/>
  <c r="G25" i="10"/>
  <c r="L13" i="13" l="1"/>
  <c r="L15" i="13"/>
  <c r="J14" i="13"/>
  <c r="L17" i="13"/>
  <c r="I13" i="13"/>
  <c r="I8" i="13"/>
  <c r="G16" i="10"/>
  <c r="G15" i="10"/>
  <c r="G14" i="10"/>
  <c r="H27" i="10"/>
  <c r="F49" i="10"/>
  <c r="F14" i="10"/>
  <c r="F15" i="3"/>
  <c r="F21" i="2"/>
  <c r="F20" i="2"/>
  <c r="E19" i="2"/>
  <c r="G19" i="10"/>
  <c r="G23" i="10"/>
  <c r="G30" i="10"/>
  <c r="G40" i="10" s="1"/>
  <c r="G32" i="10"/>
  <c r="G42" i="10"/>
  <c r="H14" i="10" l="1"/>
  <c r="G37" i="10"/>
  <c r="G35" i="10" s="1"/>
  <c r="G34" i="10" s="1"/>
  <c r="G18" i="10"/>
  <c r="G13" i="10" l="1"/>
  <c r="I14" i="10"/>
  <c r="J13" i="11"/>
  <c r="I13" i="11" s="1"/>
  <c r="J12" i="11"/>
  <c r="I12" i="11" s="1"/>
  <c r="E11" i="11"/>
  <c r="F11" i="11"/>
  <c r="G11" i="11"/>
  <c r="H11" i="11"/>
  <c r="K11" i="11"/>
  <c r="L11" i="11"/>
  <c r="D11" i="11"/>
  <c r="F14" i="11"/>
  <c r="F10" i="11" s="1"/>
  <c r="D14" i="11"/>
  <c r="D10" i="11" s="1"/>
  <c r="E14" i="11"/>
  <c r="G14" i="11"/>
  <c r="H14" i="11"/>
  <c r="J14" i="11"/>
  <c r="K14" i="11"/>
  <c r="I24" i="11"/>
  <c r="K10" i="11" l="1"/>
  <c r="H10" i="11"/>
  <c r="G10" i="11"/>
  <c r="E10" i="11"/>
  <c r="I11" i="11"/>
  <c r="J11" i="11"/>
  <c r="J10" i="11" s="1"/>
  <c r="H20" i="10" l="1"/>
  <c r="H21" i="10"/>
  <c r="H22" i="10"/>
  <c r="H24" i="10"/>
  <c r="H25" i="10"/>
  <c r="H26" i="10"/>
  <c r="H31" i="10"/>
  <c r="H36" i="10"/>
  <c r="H37" i="10"/>
  <c r="H38" i="10"/>
  <c r="H39" i="10"/>
  <c r="H40" i="10"/>
  <c r="H43" i="10"/>
  <c r="H44" i="10"/>
  <c r="H45" i="10"/>
  <c r="H46" i="10"/>
  <c r="H48" i="10"/>
  <c r="H49" i="10"/>
  <c r="H50" i="10"/>
  <c r="H51" i="10"/>
  <c r="H52" i="10"/>
  <c r="H53" i="10"/>
  <c r="H54" i="10"/>
  <c r="H55" i="10"/>
  <c r="H56" i="10"/>
  <c r="H57" i="10"/>
  <c r="I22" i="3"/>
  <c r="O22" i="3" s="1"/>
  <c r="I23" i="3"/>
  <c r="O23" i="3" s="1"/>
  <c r="I24" i="3"/>
  <c r="O24" i="3" s="1"/>
  <c r="I25" i="3"/>
  <c r="O25" i="3" s="1"/>
  <c r="I26" i="3"/>
  <c r="O26" i="3" s="1"/>
  <c r="I27" i="3"/>
  <c r="O27" i="3" s="1"/>
  <c r="I21" i="3"/>
  <c r="J20" i="3"/>
  <c r="F28" i="3"/>
  <c r="G27" i="2"/>
  <c r="H27" i="2"/>
  <c r="H24" i="2"/>
  <c r="L24" i="2" s="1"/>
  <c r="H23" i="2"/>
  <c r="L23" i="2" s="1"/>
  <c r="H15" i="2"/>
  <c r="L15" i="2" s="1"/>
  <c r="H16" i="2"/>
  <c r="L16" i="2" s="1"/>
  <c r="H14" i="2"/>
  <c r="G18" i="2"/>
  <c r="K18" i="2" s="1"/>
  <c r="I20" i="3" l="1"/>
  <c r="O20" i="3" s="1"/>
  <c r="O21" i="3"/>
  <c r="L14" i="2"/>
  <c r="H11" i="2"/>
  <c r="L27" i="2"/>
  <c r="H18" i="2"/>
  <c r="L18" i="2" s="1"/>
  <c r="G10" i="2"/>
  <c r="K10" i="2" s="1"/>
  <c r="B7" i="4"/>
  <c r="I19" i="3" l="1"/>
  <c r="O19" i="3" s="1"/>
  <c r="H10" i="2"/>
  <c r="L11" i="2"/>
  <c r="G9" i="2"/>
  <c r="K9" i="2" s="1"/>
  <c r="J19" i="3"/>
  <c r="P17" i="3"/>
  <c r="P15" i="3"/>
  <c r="P16" i="3"/>
  <c r="I17" i="3"/>
  <c r="I16" i="3"/>
  <c r="I15" i="3"/>
  <c r="J14" i="3"/>
  <c r="P14" i="3" s="1"/>
  <c r="K14" i="3"/>
  <c r="K13" i="3" s="1"/>
  <c r="Q13" i="3" s="1"/>
  <c r="I49" i="10"/>
  <c r="F30" i="10"/>
  <c r="H30" i="10" s="1"/>
  <c r="L10" i="2" l="1"/>
  <c r="H9" i="2"/>
  <c r="L9" i="2" s="1"/>
  <c r="I14" i="3"/>
  <c r="O15" i="3"/>
  <c r="O16" i="3"/>
  <c r="J13" i="3"/>
  <c r="I17" i="11"/>
  <c r="P13" i="3" l="1"/>
  <c r="I13" i="3"/>
  <c r="O13" i="3" s="1"/>
  <c r="O14" i="3"/>
  <c r="I21" i="11"/>
  <c r="I22" i="11"/>
  <c r="I23" i="11"/>
  <c r="I20" i="11"/>
  <c r="I18" i="11" s="1"/>
  <c r="I14" i="11" l="1"/>
  <c r="I10" i="11" s="1"/>
  <c r="F58" i="10"/>
  <c r="H58" i="10" s="1"/>
  <c r="F23" i="3"/>
  <c r="N13" i="2" l="1"/>
  <c r="F42" i="10"/>
  <c r="H42" i="10" s="1"/>
  <c r="H35" i="10"/>
  <c r="F34" i="10" l="1"/>
  <c r="H34" i="10" s="1"/>
  <c r="F23" i="10" l="1"/>
  <c r="H23" i="10" s="1"/>
  <c r="F19" i="10"/>
  <c r="H19" i="10" s="1"/>
  <c r="F12" i="10"/>
  <c r="G12" i="10" s="1"/>
  <c r="H12" i="10" s="1"/>
  <c r="G9" i="10" l="1"/>
  <c r="F18" i="10"/>
  <c r="H18" i="10" s="1"/>
  <c r="F10" i="10"/>
  <c r="H33" i="10"/>
  <c r="F18" i="7"/>
  <c r="F10" i="7"/>
  <c r="F11" i="7"/>
  <c r="D11" i="7"/>
  <c r="D12" i="7"/>
  <c r="D13" i="7"/>
  <c r="D14" i="7"/>
  <c r="D15" i="7"/>
  <c r="D16" i="7"/>
  <c r="D17" i="7"/>
  <c r="D18" i="7"/>
  <c r="G18" i="7" s="1"/>
  <c r="D10" i="7"/>
  <c r="G10" i="7" s="1"/>
  <c r="C9" i="7"/>
  <c r="C8" i="7" s="1"/>
  <c r="G8" i="10" l="1"/>
  <c r="F32" i="10"/>
  <c r="H32" i="10" s="1"/>
  <c r="D9" i="7"/>
  <c r="D8" i="7" s="1"/>
  <c r="F18" i="3"/>
  <c r="D14" i="3"/>
  <c r="C18" i="3"/>
  <c r="E20" i="3"/>
  <c r="E19" i="3" s="1"/>
  <c r="C22" i="3"/>
  <c r="C21" i="3"/>
  <c r="C23" i="3"/>
  <c r="C17" i="3" l="1"/>
  <c r="C15" i="3"/>
  <c r="C16" i="3"/>
  <c r="F16" i="2"/>
  <c r="E11" i="2"/>
  <c r="D20" i="2"/>
  <c r="D13" i="2"/>
  <c r="D14" i="2"/>
  <c r="D15" i="2"/>
  <c r="D12" i="2"/>
  <c r="C19" i="2"/>
  <c r="C14" i="3" l="1"/>
  <c r="A24" i="7" l="1"/>
  <c r="B27" i="11"/>
  <c r="A4" i="10"/>
  <c r="A1" i="10"/>
  <c r="A35" i="3"/>
  <c r="C28" i="3"/>
  <c r="F25" i="3"/>
  <c r="F17" i="3"/>
  <c r="O17" i="3" s="1"/>
  <c r="E14" i="3"/>
  <c r="E13" i="3" s="1"/>
  <c r="G14" i="3"/>
  <c r="H14" i="3"/>
  <c r="F14" i="2"/>
  <c r="F24" i="2"/>
  <c r="F23" i="2"/>
  <c r="C18" i="2"/>
  <c r="C11" i="2"/>
  <c r="H17" i="10" l="1"/>
  <c r="F16" i="10"/>
  <c r="H15" i="10"/>
  <c r="F9" i="10"/>
  <c r="C10" i="2"/>
  <c r="A32" i="2"/>
  <c r="H16" i="10" l="1"/>
  <c r="F47" i="10"/>
  <c r="H47" i="10"/>
  <c r="H9" i="10"/>
  <c r="F13" i="10"/>
  <c r="H13" i="10" s="1"/>
  <c r="F26" i="3"/>
  <c r="F29" i="3"/>
  <c r="F22" i="3"/>
  <c r="F21" i="3"/>
  <c r="F24" i="3"/>
  <c r="F27" i="3"/>
  <c r="F31" i="3"/>
  <c r="F32" i="3"/>
  <c r="C24" i="3"/>
  <c r="C27" i="3"/>
  <c r="C29" i="3"/>
  <c r="C30" i="3"/>
  <c r="C31" i="3"/>
  <c r="C32" i="3"/>
  <c r="C26" i="3"/>
  <c r="F8" i="10" l="1"/>
  <c r="H8" i="10" s="1"/>
  <c r="C20" i="3"/>
  <c r="C19" i="3" s="1"/>
  <c r="C13" i="3" s="1"/>
  <c r="O31" i="3"/>
  <c r="O32" i="3"/>
  <c r="F14" i="3"/>
  <c r="G11" i="7"/>
  <c r="F12" i="7"/>
  <c r="G12" i="7"/>
  <c r="F13" i="7"/>
  <c r="G13" i="7"/>
  <c r="F14" i="7"/>
  <c r="G14" i="7"/>
  <c r="F15" i="7"/>
  <c r="G15" i="7"/>
  <c r="F16" i="7"/>
  <c r="G16" i="7"/>
  <c r="H10" i="7"/>
  <c r="A1" i="7"/>
  <c r="F9" i="7" l="1"/>
  <c r="G9" i="7"/>
  <c r="D20" i="3"/>
  <c r="D19" i="3" s="1"/>
  <c r="D13" i="3" s="1"/>
  <c r="E18" i="2" l="1"/>
  <c r="E10" i="2" l="1"/>
  <c r="D19" i="2"/>
  <c r="F15" i="2"/>
  <c r="D18" i="2" l="1"/>
  <c r="D11" i="2"/>
  <c r="D10" i="2" l="1"/>
  <c r="F20" i="3"/>
  <c r="F19" i="3" s="1"/>
  <c r="H17" i="7"/>
  <c r="H16" i="7"/>
  <c r="H15" i="7"/>
  <c r="H14" i="7"/>
  <c r="H13" i="7"/>
  <c r="H12" i="7"/>
  <c r="H11" i="7"/>
  <c r="H20" i="7"/>
  <c r="H19" i="7"/>
  <c r="E20" i="7"/>
  <c r="E17" i="7"/>
  <c r="E16" i="7"/>
  <c r="E15" i="7"/>
  <c r="E14" i="7"/>
  <c r="E13" i="7"/>
  <c r="E12" i="7"/>
  <c r="E11" i="7"/>
  <c r="E10" i="7"/>
  <c r="A4" i="11"/>
  <c r="H18" i="7" l="1"/>
  <c r="G8" i="7"/>
  <c r="F8" i="7"/>
  <c r="H9" i="7"/>
  <c r="L14" i="11"/>
  <c r="L10" i="11" s="1"/>
  <c r="H8" i="7" l="1"/>
  <c r="F11" i="2"/>
  <c r="F19" i="2"/>
  <c r="F18" i="2" l="1"/>
  <c r="F10" i="2" s="1"/>
  <c r="A4" i="7"/>
  <c r="A8" i="3"/>
  <c r="A4" i="2"/>
  <c r="E27" i="2" l="1"/>
  <c r="E9" i="2" s="1"/>
  <c r="E19" i="7" l="1"/>
  <c r="E18" i="7" s="1"/>
  <c r="E9" i="7" l="1"/>
  <c r="E8" i="7" s="1"/>
  <c r="F26" i="2"/>
  <c r="F25" i="2"/>
  <c r="F29" i="2" l="1"/>
  <c r="C27" i="2"/>
  <c r="C9" i="2" s="1"/>
  <c r="G20" i="3" l="1"/>
  <c r="H20" i="3"/>
  <c r="H19" i="3" s="1"/>
  <c r="H13" i="3" s="1"/>
  <c r="F27" i="2" l="1"/>
  <c r="G19" i="3"/>
  <c r="G13" i="3" s="1"/>
  <c r="A2" i="3"/>
  <c r="A1" i="3"/>
  <c r="D27" i="2"/>
  <c r="D9" i="2" s="1"/>
  <c r="F9" i="2" l="1"/>
  <c r="F30" i="3"/>
  <c r="F13" i="3" l="1"/>
</calcChain>
</file>

<file path=xl/sharedStrings.xml><?xml version="1.0" encoding="utf-8"?>
<sst xmlns="http://schemas.openxmlformats.org/spreadsheetml/2006/main" count="1083" uniqueCount="293">
  <si>
    <t>Nội dung</t>
  </si>
  <si>
    <t>STT</t>
  </si>
  <si>
    <t>I</t>
  </si>
  <si>
    <t xml:space="preserve">Các khoản thu 100% </t>
  </si>
  <si>
    <t>Thu khác</t>
  </si>
  <si>
    <t>II</t>
  </si>
  <si>
    <t>Các khoản thu phân chia theo tỷ lệ phần trăm (%)</t>
  </si>
  <si>
    <t>III</t>
  </si>
  <si>
    <t>IV</t>
  </si>
  <si>
    <t>Thu chuyển nguồn</t>
  </si>
  <si>
    <t>V</t>
  </si>
  <si>
    <t>Thu kết dư ngân sách năm trước</t>
  </si>
  <si>
    <t>Thu bổ sung từ ngân sách cấp trên</t>
  </si>
  <si>
    <t>- Thu bổ sung cân đối</t>
  </si>
  <si>
    <t>- Thu bổ sung có mục tiêu</t>
  </si>
  <si>
    <t>NỘI DUNG</t>
  </si>
  <si>
    <t>A</t>
  </si>
  <si>
    <t>B</t>
  </si>
  <si>
    <t>I. Chi đầu tư phát triển</t>
  </si>
  <si>
    <t>II. Chi thường xuyên</t>
  </si>
  <si>
    <t xml:space="preserve"> - Chi công tác Quốc phòng</t>
  </si>
  <si>
    <t xml:space="preserve"> - Chi trật tự an toàn xã hội (an ninh)</t>
  </si>
  <si>
    <t>Chi sự nghiệp môi trường</t>
  </si>
  <si>
    <t>Chi quản lý QLNN, Đảng, đoàn thể</t>
  </si>
  <si>
    <t xml:space="preserve"> Chi khác</t>
  </si>
  <si>
    <t xml:space="preserve">Dự phòng </t>
  </si>
  <si>
    <t>I. Các khoản thu xã hưởng 100%</t>
  </si>
  <si>
    <t xml:space="preserve">III. Thu bổ sung </t>
  </si>
  <si>
    <t xml:space="preserve"> - Bổ sung cân đối ngân sách</t>
  </si>
  <si>
    <t xml:space="preserve"> - Bổ sung có mục tiêu</t>
  </si>
  <si>
    <t xml:space="preserve">IV. Thu chuyển nguồn </t>
  </si>
  <si>
    <t>Thu nội địa</t>
  </si>
  <si>
    <t>I.1</t>
  </si>
  <si>
    <t>I.2</t>
  </si>
  <si>
    <t>Chi tạo nguồn cải cách tiền lương</t>
  </si>
  <si>
    <t>Chi sự nghiệp giáo dục và đào tạo</t>
  </si>
  <si>
    <t>Chương</t>
  </si>
  <si>
    <t>Loại</t>
  </si>
  <si>
    <t>Khoản</t>
  </si>
  <si>
    <t>TỔNG SỐ</t>
  </si>
  <si>
    <t>Chi cho công tác quốc phòng và an ninh</t>
  </si>
  <si>
    <t>VI</t>
  </si>
  <si>
    <t>2.1</t>
  </si>
  <si>
    <t>2.2</t>
  </si>
  <si>
    <t>Nội dung thu</t>
  </si>
  <si>
    <t>Dự toán</t>
  </si>
  <si>
    <t>Nội dung chi</t>
  </si>
  <si>
    <t>Tổng số thu</t>
  </si>
  <si>
    <t>Tổng số chi</t>
  </si>
  <si>
    <t>Thu NSNN</t>
  </si>
  <si>
    <t>Thu NSX</t>
  </si>
  <si>
    <t>Chi đầu tư phát triển</t>
  </si>
  <si>
    <t>Chi thường xuyên</t>
  </si>
  <si>
    <t>Chi đảm bảo xã hội</t>
  </si>
  <si>
    <t>Tên công trình</t>
  </si>
  <si>
    <t>Thời gian 
KC-HT</t>
  </si>
  <si>
    <t>Dự toán năm 2025</t>
  </si>
  <si>
    <t>Tổng số</t>
  </si>
  <si>
    <t>Trong đó: 
Nguồn đóng góp</t>
  </si>
  <si>
    <t>Trong đó thanh toán 
khối lượng 
năm trước</t>
  </si>
  <si>
    <t>Chia theo nguồn vốn</t>
  </si>
  <si>
    <t>Nguồn
 cân đối ngân sách</t>
  </si>
  <si>
    <t>Nguồn 
đóng góp</t>
  </si>
  <si>
    <t>Thu</t>
  </si>
  <si>
    <t>Chi</t>
  </si>
  <si>
    <t>Chênh lệch (+) (-)</t>
  </si>
  <si>
    <t>Thuế sử dụng đất phi nông nghiệp</t>
  </si>
  <si>
    <t>Ước thực hiện năm 2025</t>
  </si>
  <si>
    <t>Dự toán năm 2026</t>
  </si>
  <si>
    <t>ĐTPT</t>
  </si>
  <si>
    <t>Thường xuyên</t>
  </si>
  <si>
    <t>7=4/1</t>
  </si>
  <si>
    <t>8=5/2</t>
  </si>
  <si>
    <t>9=6/3</t>
  </si>
  <si>
    <t>So sánh (%)</t>
  </si>
  <si>
    <t>Kế hoạch năm 2026</t>
  </si>
  <si>
    <t>DỰ TOÁN CHI ĐẦU TƯ PHÁT TRIỂN NĂM 2026</t>
  </si>
  <si>
    <t>BIỂU TỔNG HỢP KẾ HOẠCH THU, CHI CÁC HOẠT ĐỘNG TÀI CHÍNH KHÁC NĂM 2026</t>
  </si>
  <si>
    <t xml:space="preserve"> PHÂN BỔ DỰ TOÁN CHI NGÂN SÁCH NĂM 2026 </t>
  </si>
  <si>
    <t>1.1</t>
  </si>
  <si>
    <t>1.2</t>
  </si>
  <si>
    <t>1.3</t>
  </si>
  <si>
    <t>1.4</t>
  </si>
  <si>
    <t>1.5</t>
  </si>
  <si>
    <t>1.6</t>
  </si>
  <si>
    <t>1.7</t>
  </si>
  <si>
    <t>1.8</t>
  </si>
  <si>
    <t>Các hoạt động sự nghiệp</t>
  </si>
  <si>
    <t xml:space="preserve">Các quỹ tài chính nhà nước ngoài ngân sách </t>
  </si>
  <si>
    <t>Chi kết dư</t>
  </si>
  <si>
    <t>PHÒNG KINH TẾ
Kế toán trưởng                          Trưởng phòng</t>
  </si>
  <si>
    <t>TM. ỦY BAN NHÂN DÂN
CHỦ TỊCH</t>
  </si>
  <si>
    <t>Ngày ...... tháng ...... năm 2025</t>
  </si>
  <si>
    <t>Thu từ khu vực CTN - NQD</t>
  </si>
  <si>
    <t>TỔNG SỐ THU</t>
  </si>
  <si>
    <t>Phí, lệ phí</t>
  </si>
  <si>
    <t>Lệ phí trước bạ</t>
  </si>
  <si>
    <t>Thuế thu nhập doanh nghiệp</t>
  </si>
  <si>
    <t>Thuế  giá trị gia tăng</t>
  </si>
  <si>
    <t>Thuế thu nhập cá nhân</t>
  </si>
  <si>
    <t>Thu tiền cho thuê đất</t>
  </si>
  <si>
    <t xml:space="preserve">Thu tiền sử dụng đất </t>
  </si>
  <si>
    <t>5=3/1</t>
  </si>
  <si>
    <t>Biểu số 01</t>
  </si>
  <si>
    <t>Biểu số 02</t>
  </si>
  <si>
    <t>Biểu số 03</t>
  </si>
  <si>
    <t>Biểu số 04</t>
  </si>
  <si>
    <t>Biểu số 05</t>
  </si>
  <si>
    <t>TỔNG SỐ CHI (I+...+VI)</t>
  </si>
  <si>
    <t>Nguồn tập trung</t>
  </si>
  <si>
    <t>Nguồn sử dụng đất</t>
  </si>
  <si>
    <t>Nguồn xổ số</t>
  </si>
  <si>
    <t>Chi sự nghiệp KHCN</t>
  </si>
  <si>
    <t>Diễn giải</t>
  </si>
  <si>
    <t>PHÒNG KINH TẾ                                         TM. ỦY BAN NHÂN DÂN</t>
  </si>
  <si>
    <t xml:space="preserve">        Kế toán trưởng                      Trưởng phòng                                    CHỦ TỊCH</t>
  </si>
  <si>
    <t>800</t>
  </si>
  <si>
    <t>010</t>
  </si>
  <si>
    <t>011</t>
  </si>
  <si>
    <t>Quốc phòng</t>
  </si>
  <si>
    <t>040</t>
  </si>
  <si>
    <t>041</t>
  </si>
  <si>
    <t>An ninh và trật tự an toàn xã hội</t>
  </si>
  <si>
    <t>070</t>
  </si>
  <si>
    <t/>
  </si>
  <si>
    <t>Giáo dục - đào tạo và dạy nghề</t>
  </si>
  <si>
    <t>071</t>
  </si>
  <si>
    <t>Giáo dục mầm non</t>
  </si>
  <si>
    <t>072</t>
  </si>
  <si>
    <t>Giáo dục tiểu học</t>
  </si>
  <si>
    <t>Tổng hợp ngân sách xã</t>
  </si>
  <si>
    <t>250</t>
  </si>
  <si>
    <t>Bảo vệ môi trường</t>
  </si>
  <si>
    <t>261</t>
  </si>
  <si>
    <t>340</t>
  </si>
  <si>
    <t>Hoạt động của các cơ quan quản lý nhà nước, Đảng, đoàn thể</t>
  </si>
  <si>
    <t>341</t>
  </si>
  <si>
    <t>Quản lý nhà nước</t>
  </si>
  <si>
    <t>351</t>
  </si>
  <si>
    <t>Hoạt động của Đảng Cộng sản Việt Nam</t>
  </si>
  <si>
    <t>361</t>
  </si>
  <si>
    <t>362</t>
  </si>
  <si>
    <t>Hỗ trợ các các tổ chức chính trị xã hội - nghề nghiệp, tổ chức xã hội, tổ chức xã hội - nghề nghiệp</t>
  </si>
  <si>
    <t>370</t>
  </si>
  <si>
    <t>Bảo đảm xã hội</t>
  </si>
  <si>
    <t>398</t>
  </si>
  <si>
    <t>Chính sách và hoạt động phục vụ các đối tượng bảo trợ xã hội và các đối tượng khác</t>
  </si>
  <si>
    <t>Biên chế chưa tuyển, chế độ chính sách và đặc thù giáo dục</t>
  </si>
  <si>
    <t>Thu gom, xử lý rác</t>
  </si>
  <si>
    <t>280</t>
  </si>
  <si>
    <t>Khoa học công nghệ</t>
  </si>
  <si>
    <t>Các hoạt động kinh tế</t>
  </si>
  <si>
    <t>314</t>
  </si>
  <si>
    <t>Dự phòng</t>
  </si>
  <si>
    <t>Phòng Kinh tế</t>
  </si>
  <si>
    <t>Phòng Văn hoá - Xã hội</t>
  </si>
  <si>
    <t>Trung tâm phục vụ hành chính công</t>
  </si>
  <si>
    <t>Trung tâm Dịch vụ tổng hợp</t>
  </si>
  <si>
    <t>Biên chế chưa tuyển</t>
  </si>
  <si>
    <t>Thuế tài nguyên</t>
  </si>
  <si>
    <t>Đơn vị: Triệu đồng</t>
  </si>
  <si>
    <t>NS tỉnh hỗ trợ CTMTQG NTM nâng cao</t>
  </si>
  <si>
    <t>Quỹ Vì người nghèo</t>
  </si>
  <si>
    <t xml:space="preserve"> Quỹ Khuyến học</t>
  </si>
  <si>
    <t>Quỹ Chăm sóc người cao tuổi</t>
  </si>
  <si>
    <t xml:space="preserve"> Quỹ Nhân đạo</t>
  </si>
  <si>
    <t xml:space="preserve"> Quỹ Bảo trợ trẻ em</t>
  </si>
  <si>
    <t>Quỹ Đền ơn đáp nghĩa</t>
  </si>
  <si>
    <t xml:space="preserve"> Quỹ Thanh niên lên đường nhập ngũ (quà xuân)</t>
  </si>
  <si>
    <t xml:space="preserve"> Quỹ Tiếp bước trẻ em đến trường</t>
  </si>
  <si>
    <t xml:space="preserve"> Quỹ phòng chống thiên tai </t>
  </si>
  <si>
    <t>1.9</t>
  </si>
  <si>
    <t>Trường MN Tân Lợi</t>
  </si>
  <si>
    <t>Trường MN Tân Hòa</t>
  </si>
  <si>
    <t>Trường MN Tân Hưng</t>
  </si>
  <si>
    <t>Văn phòng Đảng ủy</t>
  </si>
  <si>
    <t>Chi Xây dựng cơ bản</t>
  </si>
  <si>
    <t>Trường TH-THCS Tân Lợi</t>
  </si>
  <si>
    <t>Trường TH-THCS Tân Hưng</t>
  </si>
  <si>
    <t>Trường TH-THCS Tân Hòa</t>
  </si>
  <si>
    <t>UBMTTQ Việt Nam xã (Hoạt động của các tổ chức chính trị - xã hội)</t>
  </si>
  <si>
    <t>Các khoản chi khác</t>
  </si>
  <si>
    <t xml:space="preserve"> UBND xã thực hiện phân bổ chi tiết khi có nhiêm vụ phát sinh như: Sửa chữa nhỏ, duy tuy, dặm vá đường giao thông, công trình xây dựng…và các nhiệm vụ cấp bách ngoài dự toán đã giao của các đơn vị</t>
  </si>
  <si>
    <t xml:space="preserve">Văn phòng Đảng ủy </t>
  </si>
  <si>
    <t>UBMTTQ Việt Nam xã</t>
  </si>
  <si>
    <t xml:space="preserve">Văn phòng HĐND và UBND xã </t>
  </si>
  <si>
    <t>Trung tâm dịch vụ tổng hợp</t>
  </si>
  <si>
    <t>8.1</t>
  </si>
  <si>
    <t>8.2</t>
  </si>
  <si>
    <t>8.3</t>
  </si>
  <si>
    <t>8.4</t>
  </si>
  <si>
    <t>8.5</t>
  </si>
  <si>
    <t>8.6</t>
  </si>
  <si>
    <t>8.7</t>
  </si>
  <si>
    <t>8.8</t>
  </si>
  <si>
    <t>Tổng dự toán chi ngân sách xã (bằng số):176.763.000.000 đồng.</t>
  </si>
  <si>
    <t>Tổng dự toán chi ngân sách xã (bằng chữ): Một trăm bảy mươi sáu tỷ, bảy trăm sáu mươi ba triệu đồng./.</t>
  </si>
  <si>
    <t>Mở rộng đường từ Trung tâm xã đi đường ĐT 753 ấpThạch Màng, xã Tân Lợi</t>
  </si>
  <si>
    <t>2026-2028</t>
  </si>
  <si>
    <t>Xây dựng nhà ăn bán trú và hạng mục phụ trợ các Trường TH và THCS: Tân Hòa, Tân Lợi, Tân Hưng</t>
  </si>
  <si>
    <t>Xây dựng 06 phòng học kết hợp phòng chức năng và mua sắm trang thiết bị để Trường MN Tân Hưng đạt chuẩn quốc gia</t>
  </si>
  <si>
    <t>Xây dựng bô rác trung chuyển và trang thiết bị phục vụ thu gom rác xã Tân Lợi</t>
  </si>
  <si>
    <t>Dự toán điều chỉnh năm 2026</t>
  </si>
  <si>
    <t>Thực hiện năm 2025</t>
  </si>
  <si>
    <t>Dự toán đầu năm 2026</t>
  </si>
  <si>
    <t>C</t>
  </si>
  <si>
    <t>D</t>
  </si>
  <si>
    <t>E</t>
  </si>
  <si>
    <t>BIỂU CÂN ĐỐI TỔNG HỢP DỰ TOÁN ĐIỀU CHỈNH 
 NGÂN SÁCH XÃ NĂM 2026</t>
  </si>
  <si>
    <t>V. Thu kết dư</t>
  </si>
  <si>
    <t>VI. Thu từ quỹ đất công ích và hoa lợi công sản</t>
  </si>
  <si>
    <t>III. Chi bổ sung có mục tiêu</t>
  </si>
  <si>
    <t>VI. Chi dự phòng</t>
  </si>
  <si>
    <t>Thu từ quỹ đất công ích và hoa lợi công sản</t>
  </si>
  <si>
    <t>So sánh %</t>
  </si>
  <si>
    <t>3=2/1</t>
  </si>
  <si>
    <t>6=4/2</t>
  </si>
  <si>
    <t>Xây dựng đường từ trung tâm Nhà văn hóa ấp Suối Nhung kết nối đường Ba Thu - Ba Nhu, xã Tân Lợi</t>
  </si>
  <si>
    <t>Tổng mức đầu tư</t>
  </si>
  <si>
    <t>2026- 2027</t>
  </si>
  <si>
    <t>Dự toán đã giao năm 2026</t>
  </si>
  <si>
    <t>Chuyển nguồn năm 2025 sang 2026 (CTMTQG XD NTM)</t>
  </si>
  <si>
    <t>Kế hoạch vốn năm 2026</t>
  </si>
  <si>
    <t>Công trình chuyển tiếp</t>
  </si>
  <si>
    <t xml:space="preserve">Vốn ủy thác qua Ngân hàng Chính sách xã hội </t>
  </si>
  <si>
    <t>Vốn chuẩn bị đầu tư</t>
  </si>
  <si>
    <t>Công trình khởi công mới 2026</t>
  </si>
  <si>
    <t>Tổng số (A+B)</t>
  </si>
  <si>
    <t>Xây dựng đường BTXM từ nhà ông Quảng đến nhà ông Hải, ấp Đồng Chắc</t>
  </si>
  <si>
    <t>Xây dựng đường BTXM từ nhà bà Hồng đến nhà ông Khanh, ấp Đồng Chắc</t>
  </si>
  <si>
    <t>V. Kết dư ngân sách</t>
  </si>
  <si>
    <t>Đơn vị: 1000 đồng</t>
  </si>
  <si>
    <t>Trạm Y tế xã</t>
  </si>
  <si>
    <t>Khoa học, công nghệ, đổi mới sáng tạo và chuyển đổi số</t>
  </si>
  <si>
    <t>281</t>
  </si>
  <si>
    <t>Chuyển đổi số</t>
  </si>
  <si>
    <t>Nguồn cải cách tiền lương</t>
  </si>
  <si>
    <t>Kết dư ngân sách</t>
  </si>
  <si>
    <t>Chuyển giao, chuyển nguồn</t>
  </si>
  <si>
    <t>Bổ sung có mục tiêu cho ngân sách cấp dưới</t>
  </si>
  <si>
    <t>Bổ sung cho các đơn vị</t>
  </si>
  <si>
    <t>Thu kết dư ngân sách và nguồn kết dư ngân sách sử dụng để trả nợ gốc, lãi các khoản vay của NSNN theo quy định</t>
  </si>
  <si>
    <t>UB MTTQ VN xã</t>
  </si>
  <si>
    <t>Văn phòng UBND &amp; HĐND xã</t>
  </si>
  <si>
    <t>Phòng Văn hóa - Xã hội</t>
  </si>
  <si>
    <t>Trung tâm Dịch vụ Tổng hợp</t>
  </si>
  <si>
    <t>Nguồn cải cách tiền lương chưa phân bổ</t>
  </si>
  <si>
    <t>Chuyển nguồn sang năm sau</t>
  </si>
  <si>
    <t>Đơn vị:đồng</t>
  </si>
  <si>
    <t>Đvt: đồng</t>
  </si>
  <si>
    <t>Đơn vị:  đồng</t>
  </si>
  <si>
    <t>Số chi tiết Thanh LV với đơn vị</t>
  </si>
  <si>
    <t>Chuyển đổi số (Phòng VHXH)</t>
  </si>
  <si>
    <t>Thu gom, xử lý rác (Trung tâm DVTH)</t>
  </si>
  <si>
    <t>An ninh và trật tự an toàn xã hội (VP. HĐND và UBND)</t>
  </si>
  <si>
    <t>Tổng chi thường xuyên</t>
  </si>
  <si>
    <t>Chính sách và hoạt động phục vụ các đối tượng bảo trợ xã hội và các đối tượng khác (Phòng VHXH)</t>
  </si>
  <si>
    <t>Kết dư ngân sách và nguồn kết dư ngân sách sử dụng để trả nợ gốc, lãi các khoản vay của NSNN theo quy định</t>
  </si>
  <si>
    <t>Tổng dự toán chi ngân sách xã điều chỉnh (bằng số):227.658.362.027 đồng.</t>
  </si>
  <si>
    <t>Tổng dự toán chi ngân sách xã (bằng chữ): Hai trăm hai mươi bảy tỷ, sáu trăm năm mươi tám triệu, ba trăm hai mươi sáu nghìn, không trăm hai mươi bảy đồng./.</t>
  </si>
  <si>
    <t>IV. Chi chuyển nguồn (CCTL)</t>
  </si>
  <si>
    <t>Ủy ban MTTQ VN xã</t>
  </si>
  <si>
    <t>Nguồn cải cách tiền lương chưa phân bồ</t>
  </si>
  <si>
    <t>Chi bổ sung có mục tiêu</t>
  </si>
  <si>
    <t>Đơn vị: đồng</t>
  </si>
  <si>
    <t>Bổ sung chênh lệch biên chế chưa tuyển</t>
  </si>
  <si>
    <t>Tổng dự toán chi ngân sách xã điều chỉnh (bằng số): 225.758.362.027 đồng.</t>
  </si>
  <si>
    <t>Quốc phòng (Ban CHQS xã)</t>
  </si>
  <si>
    <t>II. Các khoản thu phân chia theo tỷ lệ</t>
  </si>
  <si>
    <t>Tổng dự toán chi ngân sách xã (bằng chữ): Hai trăm hai mươi lăm tỷ, bảy trăm năm mươi tám triệu, ba trăm sáu mươi hai nghìn, không trăm hai mươi bảy đồng./.</t>
  </si>
  <si>
    <t xml:space="preserve"> PHÂN BỔ DỰ TOÁN ĐIỀU CHỈNH CHI NGÂN SÁCH NĂM 2026 </t>
  </si>
  <si>
    <t>(Kèm theo Nghị quyết số         /NQ-HĐND ngày      /     /2026 của HĐND xã Tân Lợi)</t>
  </si>
  <si>
    <t>TỔNG HỢP DỰ TOÁN ĐIỀU CHỈNH CHI NGÂN SÁCH XÃ NĂM 2026</t>
  </si>
  <si>
    <t>TỔNG HỢP DỰ TOÁN ĐIỀU CHỈNH THU NGÂN SÁCH XÃ NĂM 2026</t>
  </si>
  <si>
    <t>9.1</t>
  </si>
  <si>
    <t>9.2</t>
  </si>
  <si>
    <t>Phân bổ cho các đơn vị</t>
  </si>
  <si>
    <t xml:space="preserve">Xây dựng đường từ ngã ba dây điện đi khu tình thương, ấp Suối Nhung, xã Tân Lợi </t>
  </si>
  <si>
    <t>Công nghệ thông tin</t>
  </si>
  <si>
    <t>Dự toán điều chỉnh năm 2026 (đợt 1)</t>
  </si>
  <si>
    <t>Dự toán điều chỉnh năm 2026 (đợt 2)</t>
  </si>
  <si>
    <t>Xây dựng đường N1, N2, N3 thuộc khu TTHC Tân Hoà (cũ), xã Tân Lợi</t>
  </si>
  <si>
    <t>2026-2027</t>
  </si>
  <si>
    <t>Giá trị
 thực hiện 
 đến 
16/8/2026</t>
  </si>
  <si>
    <t>Giá trị đã thanh toán
đến 
16/8/2026</t>
  </si>
  <si>
    <t>Dự toán điều chỉnh, bổ sung năm 2026</t>
  </si>
  <si>
    <t>Ghi chú</t>
  </si>
  <si>
    <t>Giao UBND xã điều chỉnh, phân bổ giao dự toán cho các đơn vị Trường học sau khi sáp nhập, chia tách</t>
  </si>
  <si>
    <t>Chính sách và hoạt động phục vụ người có công với cách mạng</t>
  </si>
  <si>
    <t xml:space="preserve">Chính sách và hoạt động phục vụ các đối tượng bảo trợ xã hội và các đối tượng khác </t>
  </si>
  <si>
    <t>Tổng dự toán chi ngân sách xã điều chỉnh (bằng số): 241.016.533.164 đồng.</t>
  </si>
  <si>
    <t>Bảo đảm xã hội (Phòng VH-XH)</t>
  </si>
  <si>
    <t>Tổng dự toán chi ngân sách xã (bằng chữ): Hai trăm bốn mươi mốt tỷ, không trăm mười sáu triệu, năm trăm ba mươi ba nghìn, một trăm sáu mươi bốn đồng./.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</si>
</sst>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$_-;\-* #,##0.00\ _$_-;_-* &quot;-&quot;??\ _$_-;_-@_-"/>
    <numFmt numFmtId="165" formatCode="_(* #,##0_);_(* \(#,##0\);_(* &quot;-&quot;??_);_(@_)"/>
    <numFmt numFmtId="166" formatCode="_-* #,##0\ _₫_-;\-* #,##0\ _₫_-;_-* &quot;-&quot;??\ _₫_-;_-@_-"/>
    <numFmt numFmtId="167" formatCode="_-* #,##0\ _$_-;\-* #,##0\ _$_-;_-* &quot;-&quot;??\ _$_-;_-@_-"/>
    <numFmt numFmtId="168" formatCode="#,##0;[Red]#,##0"/>
    <numFmt numFmtId="169" formatCode="_-* #,##0.0\ _$_-;\-* #,##0.0\ _$_-;_-* &quot;-&quot;??\ _$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163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  <charset val="163"/>
    </font>
    <font>
      <i/>
      <sz val="12"/>
      <color indexed="8"/>
      <name val="Times New Roman"/>
      <family val="1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0"/>
      <name val="Times New Roman"/>
      <family val="1"/>
      <charset val="163"/>
    </font>
    <font>
      <i/>
      <sz val="12"/>
      <name val="Times New Roman"/>
      <family val="1"/>
      <charset val="163"/>
    </font>
    <font>
      <b/>
      <i/>
      <sz val="12"/>
      <name val="Times New Roman"/>
      <family val="1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sz val="11"/>
      <color rgb="FF000000"/>
      <name val="Times New Roman"/>
      <family val="1"/>
      <charset val="163"/>
    </font>
    <font>
      <sz val="11"/>
      <color theme="1"/>
      <name val="Calibri"/>
      <family val="2"/>
    </font>
    <font>
      <sz val="11"/>
      <color rgb="FFFF0000"/>
      <name val="Times New Roman"/>
      <family val="1"/>
      <charset val="163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7030A0"/>
      <name val="Times New Roman"/>
      <family val="1"/>
    </font>
    <font>
      <i/>
      <sz val="12"/>
      <color rgb="FF7030A0"/>
      <name val="Times New Roman"/>
      <family val="1"/>
    </font>
    <font>
      <b/>
      <i/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i/>
      <sz val="11"/>
      <color rgb="FFFF0000"/>
      <name val="Times New Roman"/>
      <family val="1"/>
    </font>
    <font>
      <i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39" fillId="0" borderId="0"/>
    <xf numFmtId="0" fontId="2" fillId="0" borderId="0"/>
  </cellStyleXfs>
  <cellXfs count="35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left"/>
    </xf>
    <xf numFmtId="0" fontId="9" fillId="0" borderId="6" xfId="5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2" fillId="0" borderId="6" xfId="5" applyFont="1" applyBorder="1" applyAlignment="1">
      <alignment horizontal="center" vertical="center" wrapText="1"/>
    </xf>
    <xf numFmtId="0" fontId="12" fillId="0" borderId="6" xfId="5" applyFont="1" applyBorder="1" applyAlignment="1">
      <alignment vertical="center" wrapText="1"/>
    </xf>
    <xf numFmtId="0" fontId="12" fillId="0" borderId="6" xfId="5" quotePrefix="1" applyFont="1" applyBorder="1" applyAlignment="1">
      <alignment vertical="center" wrapText="1"/>
    </xf>
    <xf numFmtId="0" fontId="9" fillId="0" borderId="6" xfId="5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/>
      <protection locked="0"/>
    </xf>
    <xf numFmtId="0" fontId="5" fillId="0" borderId="0" xfId="5" applyFont="1" applyAlignment="1">
      <alignment horizontal="center"/>
    </xf>
    <xf numFmtId="0" fontId="10" fillId="0" borderId="0" xfId="5" applyFont="1"/>
    <xf numFmtId="0" fontId="10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5" applyFont="1" applyAlignment="1">
      <alignment vertical="center"/>
    </xf>
    <xf numFmtId="37" fontId="5" fillId="0" borderId="6" xfId="4" applyNumberFormat="1" applyFont="1" applyBorder="1" applyAlignment="1">
      <alignment horizontal="right" vertical="center" wrapText="1"/>
    </xf>
    <xf numFmtId="0" fontId="10" fillId="0" borderId="6" xfId="5" applyFont="1" applyBorder="1" applyAlignment="1">
      <alignment vertical="center" wrapText="1"/>
    </xf>
    <xf numFmtId="37" fontId="10" fillId="0" borderId="6" xfId="4" applyNumberFormat="1" applyFont="1" applyBorder="1" applyAlignment="1">
      <alignment vertical="center" wrapText="1"/>
    </xf>
    <xf numFmtId="165" fontId="10" fillId="0" borderId="6" xfId="4" applyNumberFormat="1" applyFont="1" applyBorder="1" applyAlignment="1">
      <alignment vertical="center" wrapText="1"/>
    </xf>
    <xf numFmtId="0" fontId="16" fillId="0" borderId="0" xfId="5" applyFont="1" applyAlignment="1">
      <alignment vertical="center" wrapText="1"/>
    </xf>
    <xf numFmtId="165" fontId="3" fillId="0" borderId="0" xfId="0" applyNumberFormat="1" applyFont="1"/>
    <xf numFmtId="0" fontId="20" fillId="0" borderId="6" xfId="5" applyFont="1" applyBorder="1" applyAlignment="1">
      <alignment horizontal="center" vertical="center" wrapText="1"/>
    </xf>
    <xf numFmtId="0" fontId="20" fillId="0" borderId="6" xfId="5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/>
      <protection locked="0"/>
    </xf>
    <xf numFmtId="0" fontId="5" fillId="0" borderId="0" xfId="5" applyFont="1" applyAlignment="1">
      <alignment vertical="center" wrapText="1"/>
    </xf>
    <xf numFmtId="0" fontId="5" fillId="0" borderId="0" xfId="5" applyFont="1" applyAlignment="1">
      <alignment vertical="center"/>
    </xf>
    <xf numFmtId="0" fontId="5" fillId="0" borderId="6" xfId="5" applyFont="1" applyBorder="1" applyAlignment="1">
      <alignment vertical="center" wrapText="1"/>
    </xf>
    <xf numFmtId="165" fontId="5" fillId="0" borderId="6" xfId="5" applyNumberFormat="1" applyFont="1" applyBorder="1" applyAlignment="1">
      <alignment horizontal="center" vertical="center" wrapText="1"/>
    </xf>
    <xf numFmtId="0" fontId="10" fillId="0" borderId="0" xfId="0" applyFont="1"/>
    <xf numFmtId="165" fontId="10" fillId="0" borderId="0" xfId="1" applyNumberFormat="1" applyFo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25" fillId="0" borderId="0" xfId="5" applyFont="1" applyAlignment="1">
      <alignment vertical="center" wrapText="1"/>
    </xf>
    <xf numFmtId="0" fontId="17" fillId="0" borderId="0" xfId="5" applyFont="1"/>
    <xf numFmtId="0" fontId="24" fillId="0" borderId="0" xfId="0" applyFont="1" applyAlignment="1" applyProtection="1">
      <alignment horizontal="left"/>
      <protection locked="0"/>
    </xf>
    <xf numFmtId="0" fontId="25" fillId="0" borderId="0" xfId="5" applyFont="1" applyAlignment="1">
      <alignment horizontal="center" vertical="center" wrapText="1"/>
    </xf>
    <xf numFmtId="0" fontId="11" fillId="0" borderId="6" xfId="5" applyFont="1" applyBorder="1" applyAlignment="1">
      <alignment vertical="center" wrapText="1"/>
    </xf>
    <xf numFmtId="0" fontId="25" fillId="0" borderId="0" xfId="0" applyFont="1" applyAlignment="1" applyProtection="1">
      <alignment horizontal="left"/>
      <protection locked="0"/>
    </xf>
    <xf numFmtId="0" fontId="27" fillId="0" borderId="6" xfId="0" applyFont="1" applyBorder="1" applyAlignment="1">
      <alignment vertical="center" wrapText="1"/>
    </xf>
    <xf numFmtId="165" fontId="19" fillId="0" borderId="6" xfId="1" applyNumberFormat="1" applyFont="1" applyBorder="1" applyAlignment="1">
      <alignment horizontal="center" vertical="center" wrapText="1"/>
    </xf>
    <xf numFmtId="0" fontId="15" fillId="0" borderId="0" xfId="5" applyFont="1" applyAlignment="1">
      <alignment horizontal="center"/>
    </xf>
    <xf numFmtId="166" fontId="24" fillId="0" borderId="0" xfId="1" applyNumberFormat="1" applyFont="1" applyFill="1" applyBorder="1" applyAlignment="1" applyProtection="1">
      <alignment horizontal="left"/>
      <protection locked="0"/>
    </xf>
    <xf numFmtId="166" fontId="24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>
      <alignment wrapText="1"/>
    </xf>
    <xf numFmtId="0" fontId="23" fillId="0" borderId="0" xfId="0" applyFont="1"/>
    <xf numFmtId="165" fontId="23" fillId="0" borderId="0" xfId="1" applyNumberFormat="1" applyFont="1" applyAlignment="1"/>
    <xf numFmtId="0" fontId="4" fillId="0" borderId="0" xfId="0" applyFont="1" applyAlignment="1">
      <alignment wrapText="1"/>
    </xf>
    <xf numFmtId="0" fontId="28" fillId="0" borderId="0" xfId="0" applyFont="1"/>
    <xf numFmtId="0" fontId="5" fillId="0" borderId="0" xfId="0" applyFont="1"/>
    <xf numFmtId="0" fontId="11" fillId="0" borderId="6" xfId="5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vertical="center" wrapText="1"/>
    </xf>
    <xf numFmtId="165" fontId="6" fillId="0" borderId="6" xfId="1" applyNumberFormat="1" applyFont="1" applyBorder="1" applyAlignment="1">
      <alignment vertical="center" wrapText="1"/>
    </xf>
    <xf numFmtId="165" fontId="3" fillId="0" borderId="6" xfId="1" applyNumberFormat="1" applyFont="1" applyBorder="1" applyAlignment="1">
      <alignment vertical="center" wrapText="1"/>
    </xf>
    <xf numFmtId="165" fontId="21" fillId="0" borderId="6" xfId="1" applyNumberFormat="1" applyFont="1" applyBorder="1" applyAlignment="1">
      <alignment vertical="center" wrapText="1"/>
    </xf>
    <xf numFmtId="0" fontId="5" fillId="0" borderId="6" xfId="5" applyFont="1" applyBorder="1" applyAlignment="1">
      <alignment horizontal="left" vertical="center" wrapText="1"/>
    </xf>
    <xf numFmtId="0" fontId="29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31" fillId="2" borderId="6" xfId="0" applyFont="1" applyFill="1" applyBorder="1" applyAlignment="1">
      <alignment horizontal="center" vertical="center" wrapText="1"/>
    </xf>
    <xf numFmtId="3" fontId="31" fillId="2" borderId="6" xfId="0" applyNumberFormat="1" applyFont="1" applyFill="1" applyBorder="1" applyAlignment="1">
      <alignment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5" fontId="11" fillId="0" borderId="6" xfId="5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quotePrefix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right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167" fontId="5" fillId="0" borderId="6" xfId="1" applyNumberFormat="1" applyFont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165" fontId="10" fillId="0" borderId="6" xfId="5" applyNumberFormat="1" applyFont="1" applyBorder="1" applyAlignment="1">
      <alignment horizontal="center" vertical="center" wrapText="1"/>
    </xf>
    <xf numFmtId="0" fontId="24" fillId="0" borderId="6" xfId="0" applyFont="1" applyBorder="1" applyAlignment="1" applyProtection="1">
      <alignment horizontal="left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167" fontId="11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7" fontId="10" fillId="0" borderId="6" xfId="5" applyNumberFormat="1" applyFont="1" applyBorder="1" applyAlignment="1">
      <alignment horizontal="center" vertical="center" wrapText="1"/>
    </xf>
    <xf numFmtId="167" fontId="5" fillId="0" borderId="6" xfId="5" applyNumberFormat="1" applyFont="1" applyBorder="1" applyAlignment="1">
      <alignment horizontal="center" vertical="center" wrapText="1"/>
    </xf>
    <xf numFmtId="165" fontId="10" fillId="0" borderId="0" xfId="0" applyNumberFormat="1" applyFont="1" applyAlignment="1" applyProtection="1">
      <alignment horizontal="left"/>
      <protection locked="0"/>
    </xf>
    <xf numFmtId="0" fontId="8" fillId="0" borderId="1" xfId="0" applyFont="1" applyBorder="1" applyAlignment="1">
      <alignment horizontal="right"/>
    </xf>
    <xf numFmtId="2" fontId="6" fillId="0" borderId="6" xfId="1" applyNumberFormat="1" applyFont="1" applyBorder="1" applyAlignment="1">
      <alignment vertical="center" wrapText="1"/>
    </xf>
    <xf numFmtId="2" fontId="3" fillId="0" borderId="6" xfId="1" applyNumberFormat="1" applyFont="1" applyBorder="1" applyAlignment="1">
      <alignment vertical="center" wrapText="1"/>
    </xf>
    <xf numFmtId="0" fontId="32" fillId="0" borderId="6" xfId="5" applyFont="1" applyBorder="1" applyAlignment="1">
      <alignment horizontal="center" vertical="center" wrapText="1"/>
    </xf>
    <xf numFmtId="0" fontId="32" fillId="0" borderId="6" xfId="5" applyFont="1" applyBorder="1" applyAlignment="1">
      <alignment horizontal="left" vertical="center" wrapText="1"/>
    </xf>
    <xf numFmtId="165" fontId="37" fillId="0" borderId="6" xfId="1" applyNumberFormat="1" applyFont="1" applyBorder="1" applyAlignment="1">
      <alignment vertical="center" wrapText="1"/>
    </xf>
    <xf numFmtId="0" fontId="37" fillId="0" borderId="0" xfId="0" applyFont="1"/>
    <xf numFmtId="3" fontId="3" fillId="0" borderId="6" xfId="0" applyNumberFormat="1" applyFont="1" applyBorder="1" applyAlignment="1">
      <alignment horizontal="center" vertical="center" wrapText="1"/>
    </xf>
    <xf numFmtId="164" fontId="10" fillId="0" borderId="6" xfId="1" applyFont="1" applyBorder="1" applyAlignment="1">
      <alignment horizontal="center" vertical="center" wrapText="1"/>
    </xf>
    <xf numFmtId="164" fontId="10" fillId="0" borderId="6" xfId="1" applyFont="1" applyFill="1" applyBorder="1" applyAlignment="1" applyProtection="1">
      <alignment horizontal="right" vertical="center" wrapText="1"/>
      <protection locked="0"/>
    </xf>
    <xf numFmtId="164" fontId="5" fillId="0" borderId="6" xfId="1" applyFont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center" vertical="center" wrapText="1"/>
    </xf>
    <xf numFmtId="164" fontId="5" fillId="0" borderId="0" xfId="1" applyFont="1" applyBorder="1" applyAlignment="1">
      <alignment horizontal="center" vertical="center" wrapText="1"/>
    </xf>
    <xf numFmtId="164" fontId="5" fillId="0" borderId="0" xfId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right"/>
    </xf>
    <xf numFmtId="0" fontId="10" fillId="0" borderId="6" xfId="0" applyFont="1" applyBorder="1" applyAlignment="1">
      <alignment vertical="center" wrapText="1"/>
    </xf>
    <xf numFmtId="167" fontId="10" fillId="0" borderId="6" xfId="1" applyNumberFormat="1" applyFont="1" applyBorder="1" applyAlignment="1">
      <alignment horizontal="right" vertical="center" wrapText="1"/>
    </xf>
    <xf numFmtId="165" fontId="5" fillId="0" borderId="6" xfId="1" applyNumberFormat="1" applyFont="1" applyBorder="1" applyAlignment="1">
      <alignment horizontal="center" vertical="center" wrapText="1"/>
    </xf>
    <xf numFmtId="168" fontId="3" fillId="0" borderId="6" xfId="1" applyNumberFormat="1" applyFont="1" applyFill="1" applyBorder="1" applyAlignment="1">
      <alignment horizontal="right" vertical="center" wrapText="1"/>
    </xf>
    <xf numFmtId="0" fontId="38" fillId="0" borderId="6" xfId="0" applyFont="1" applyBorder="1" applyAlignment="1">
      <alignment vertical="center"/>
    </xf>
    <xf numFmtId="0" fontId="38" fillId="0" borderId="6" xfId="0" applyFont="1" applyBorder="1" applyAlignment="1">
      <alignment vertical="center" wrapText="1"/>
    </xf>
    <xf numFmtId="0" fontId="38" fillId="0" borderId="6" xfId="0" applyFont="1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center" vertical="center" wrapText="1"/>
      <protection locked="0"/>
    </xf>
    <xf numFmtId="167" fontId="10" fillId="2" borderId="6" xfId="1" applyNumberFormat="1" applyFont="1" applyFill="1" applyBorder="1" applyAlignment="1">
      <alignment horizontal="right" vertical="center" wrapText="1"/>
    </xf>
    <xf numFmtId="0" fontId="5" fillId="0" borderId="6" xfId="0" applyFont="1" applyBorder="1"/>
    <xf numFmtId="0" fontId="8" fillId="0" borderId="6" xfId="0" applyFont="1" applyBorder="1" applyAlignment="1">
      <alignment vertical="center" wrapText="1"/>
    </xf>
    <xf numFmtId="167" fontId="8" fillId="2" borderId="6" xfId="1" applyNumberFormat="1" applyFont="1" applyFill="1" applyBorder="1" applyAlignment="1">
      <alignment horizontal="right" vertical="center" wrapText="1"/>
    </xf>
    <xf numFmtId="165" fontId="8" fillId="0" borderId="6" xfId="1" applyNumberFormat="1" applyFont="1" applyBorder="1" applyAlignment="1">
      <alignment horizontal="right" vertical="center" wrapText="1"/>
    </xf>
    <xf numFmtId="165" fontId="5" fillId="0" borderId="6" xfId="1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5" applyFont="1" applyAlignment="1">
      <alignment horizontal="right" vertical="center"/>
    </xf>
    <xf numFmtId="165" fontId="5" fillId="0" borderId="6" xfId="4" applyNumberFormat="1" applyFont="1" applyBorder="1" applyAlignment="1">
      <alignment vertical="center" wrapText="1"/>
    </xf>
    <xf numFmtId="0" fontId="10" fillId="0" borderId="6" xfId="0" applyFont="1" applyBorder="1" applyAlignment="1" applyProtection="1">
      <alignment horizontal="left"/>
      <protection locked="0"/>
    </xf>
    <xf numFmtId="0" fontId="10" fillId="0" borderId="6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6" xfId="5" applyFont="1" applyBorder="1" applyAlignment="1">
      <alignment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left"/>
      <protection locked="0"/>
    </xf>
    <xf numFmtId="165" fontId="5" fillId="0" borderId="0" xfId="0" applyNumberFormat="1" applyFont="1"/>
    <xf numFmtId="0" fontId="40" fillId="0" borderId="6" xfId="0" applyFont="1" applyBorder="1" applyAlignment="1">
      <alignment vertical="center" wrapText="1"/>
    </xf>
    <xf numFmtId="167" fontId="41" fillId="0" borderId="6" xfId="5" applyNumberFormat="1" applyFont="1" applyBorder="1" applyAlignment="1">
      <alignment horizontal="center" vertical="center" wrapText="1"/>
    </xf>
    <xf numFmtId="167" fontId="5" fillId="0" borderId="0" xfId="0" applyNumberFormat="1" applyFont="1"/>
    <xf numFmtId="167" fontId="41" fillId="2" borderId="6" xfId="1" applyNumberFormat="1" applyFont="1" applyFill="1" applyBorder="1" applyAlignment="1">
      <alignment horizontal="right" vertical="center" wrapText="1"/>
    </xf>
    <xf numFmtId="167" fontId="41" fillId="0" borderId="6" xfId="1" applyNumberFormat="1" applyFont="1" applyBorder="1" applyAlignment="1">
      <alignment horizontal="right" vertical="center" wrapText="1"/>
    </xf>
    <xf numFmtId="0" fontId="31" fillId="2" borderId="6" xfId="0" applyFont="1" applyFill="1" applyBorder="1" applyAlignment="1">
      <alignment horizontal="center" vertical="center"/>
    </xf>
    <xf numFmtId="1" fontId="3" fillId="0" borderId="6" xfId="1" applyNumberFormat="1" applyFont="1" applyBorder="1" applyAlignment="1">
      <alignment vertical="center" wrapText="1"/>
    </xf>
    <xf numFmtId="0" fontId="41" fillId="0" borderId="6" xfId="0" quotePrefix="1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1" fontId="10" fillId="0" borderId="10" xfId="8" applyNumberFormat="1" applyFont="1" applyBorder="1" applyAlignment="1">
      <alignment vertical="center" wrapText="1"/>
    </xf>
    <xf numFmtId="1" fontId="10" fillId="2" borderId="11" xfId="8" applyNumberFormat="1" applyFont="1" applyFill="1" applyBorder="1" applyAlignment="1">
      <alignment vertical="center" wrapText="1"/>
    </xf>
    <xf numFmtId="0" fontId="42" fillId="2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3" fillId="2" borderId="10" xfId="0" applyFont="1" applyFill="1" applyBorder="1" applyAlignment="1">
      <alignment horizontal="center" vertical="center" wrapText="1"/>
    </xf>
    <xf numFmtId="165" fontId="44" fillId="0" borderId="6" xfId="1" applyNumberFormat="1" applyFont="1" applyBorder="1" applyAlignment="1">
      <alignment horizontal="right" vertical="center" wrapText="1"/>
    </xf>
    <xf numFmtId="0" fontId="10" fillId="0" borderId="6" xfId="0" applyFont="1" applyBorder="1" applyAlignment="1" applyProtection="1">
      <alignment horizontal="left" vertical="center"/>
      <protection locked="0"/>
    </xf>
    <xf numFmtId="0" fontId="30" fillId="0" borderId="1" xfId="0" applyFont="1" applyBorder="1"/>
    <xf numFmtId="167" fontId="45" fillId="2" borderId="6" xfId="1" applyNumberFormat="1" applyFont="1" applyFill="1" applyBorder="1" applyAlignment="1">
      <alignment horizontal="right" vertical="center" wrapText="1"/>
    </xf>
    <xf numFmtId="167" fontId="41" fillId="3" borderId="6" xfId="1" applyNumberFormat="1" applyFont="1" applyFill="1" applyBorder="1" applyAlignment="1">
      <alignment horizontal="right" vertical="center" wrapText="1"/>
    </xf>
    <xf numFmtId="169" fontId="5" fillId="0" borderId="6" xfId="1" applyNumberFormat="1" applyFont="1" applyBorder="1" applyAlignment="1">
      <alignment horizontal="right" vertical="center" wrapText="1"/>
    </xf>
    <xf numFmtId="169" fontId="10" fillId="0" borderId="6" xfId="1" applyNumberFormat="1" applyFont="1" applyBorder="1" applyAlignment="1">
      <alignment horizontal="right" vertical="center" wrapText="1"/>
    </xf>
    <xf numFmtId="165" fontId="8" fillId="3" borderId="6" xfId="1" applyNumberFormat="1" applyFont="1" applyFill="1" applyBorder="1" applyAlignment="1">
      <alignment horizontal="right" vertical="center" wrapText="1"/>
    </xf>
    <xf numFmtId="165" fontId="8" fillId="4" borderId="6" xfId="1" applyNumberFormat="1" applyFont="1" applyFill="1" applyBorder="1" applyAlignment="1">
      <alignment horizontal="right" vertical="center" wrapText="1"/>
    </xf>
    <xf numFmtId="165" fontId="10" fillId="4" borderId="6" xfId="1" applyNumberFormat="1" applyFont="1" applyFill="1" applyBorder="1" applyAlignment="1">
      <alignment horizontal="right" vertical="center" wrapText="1"/>
    </xf>
    <xf numFmtId="165" fontId="47" fillId="0" borderId="6" xfId="1" applyNumberFormat="1" applyFont="1" applyBorder="1" applyAlignment="1">
      <alignment horizontal="right" vertical="center" wrapText="1"/>
    </xf>
    <xf numFmtId="165" fontId="47" fillId="4" borderId="6" xfId="1" applyNumberFormat="1" applyFont="1" applyFill="1" applyBorder="1" applyAlignment="1">
      <alignment horizontal="right" vertical="center" wrapText="1"/>
    </xf>
    <xf numFmtId="165" fontId="23" fillId="0" borderId="0" xfId="0" applyNumberFormat="1" applyFont="1"/>
    <xf numFmtId="165" fontId="47" fillId="3" borderId="6" xfId="1" applyNumberFormat="1" applyFont="1" applyFill="1" applyBorder="1" applyAlignment="1">
      <alignment horizontal="right" vertical="center" wrapText="1"/>
    </xf>
    <xf numFmtId="165" fontId="46" fillId="0" borderId="6" xfId="1" applyNumberFormat="1" applyFont="1" applyBorder="1" applyAlignment="1">
      <alignment horizontal="right" vertical="center" wrapText="1"/>
    </xf>
    <xf numFmtId="0" fontId="41" fillId="0" borderId="6" xfId="0" applyFont="1" applyBorder="1" applyAlignment="1">
      <alignment vertical="center" wrapText="1"/>
    </xf>
    <xf numFmtId="167" fontId="44" fillId="0" borderId="6" xfId="1" applyNumberFormat="1" applyFont="1" applyBorder="1" applyAlignment="1">
      <alignment horizontal="right" vertical="center" wrapText="1"/>
    </xf>
    <xf numFmtId="165" fontId="5" fillId="4" borderId="6" xfId="1" applyNumberFormat="1" applyFont="1" applyFill="1" applyBorder="1" applyAlignment="1">
      <alignment horizontal="right" vertical="center" wrapText="1"/>
    </xf>
    <xf numFmtId="0" fontId="44" fillId="0" borderId="6" xfId="0" applyFont="1" applyBorder="1" applyAlignment="1">
      <alignment vertical="center" wrapText="1"/>
    </xf>
    <xf numFmtId="167" fontId="44" fillId="2" borderId="6" xfId="1" applyNumberFormat="1" applyFont="1" applyFill="1" applyBorder="1" applyAlignment="1">
      <alignment horizontal="right" vertical="center" wrapText="1"/>
    </xf>
    <xf numFmtId="167" fontId="5" fillId="2" borderId="6" xfId="1" applyNumberFormat="1" applyFont="1" applyFill="1" applyBorder="1" applyAlignment="1">
      <alignment horizontal="right" vertical="center" wrapText="1"/>
    </xf>
    <xf numFmtId="167" fontId="5" fillId="0" borderId="0" xfId="0" applyNumberFormat="1" applyFont="1" applyAlignment="1">
      <alignment horizontal="center" vertical="center" wrapText="1"/>
    </xf>
    <xf numFmtId="165" fontId="48" fillId="0" borderId="0" xfId="0" applyNumberFormat="1" applyFont="1"/>
    <xf numFmtId="165" fontId="10" fillId="3" borderId="6" xfId="1" applyNumberFormat="1" applyFont="1" applyFill="1" applyBorder="1" applyAlignment="1">
      <alignment horizontal="right" vertical="center" wrapText="1"/>
    </xf>
    <xf numFmtId="165" fontId="10" fillId="5" borderId="6" xfId="1" applyNumberFormat="1" applyFont="1" applyFill="1" applyBorder="1" applyAlignment="1">
      <alignment horizontal="right" vertical="center" wrapText="1"/>
    </xf>
    <xf numFmtId="167" fontId="10" fillId="3" borderId="6" xfId="1" applyNumberFormat="1" applyFont="1" applyFill="1" applyBorder="1" applyAlignment="1">
      <alignment horizontal="right" vertical="center" wrapText="1"/>
    </xf>
    <xf numFmtId="165" fontId="41" fillId="0" borderId="6" xfId="1" applyNumberFormat="1" applyFont="1" applyBorder="1" applyAlignment="1">
      <alignment horizontal="right" vertical="center" wrapText="1"/>
    </xf>
    <xf numFmtId="167" fontId="44" fillId="0" borderId="0" xfId="0" applyNumberFormat="1" applyFont="1" applyAlignment="1">
      <alignment horizontal="center" vertical="center" wrapText="1"/>
    </xf>
    <xf numFmtId="165" fontId="10" fillId="0" borderId="0" xfId="1" applyNumberFormat="1" applyFont="1" applyBorder="1" applyAlignment="1">
      <alignment horizontal="right" vertical="center" wrapText="1"/>
    </xf>
    <xf numFmtId="0" fontId="43" fillId="3" borderId="6" xfId="0" applyFont="1" applyFill="1" applyBorder="1" applyAlignment="1">
      <alignment horizontal="center" vertical="center"/>
    </xf>
    <xf numFmtId="0" fontId="43" fillId="3" borderId="10" xfId="0" applyFont="1" applyFill="1" applyBorder="1" applyAlignment="1">
      <alignment vertical="center" wrapText="1"/>
    </xf>
    <xf numFmtId="0" fontId="49" fillId="3" borderId="6" xfId="0" applyFont="1" applyFill="1" applyBorder="1" applyAlignment="1">
      <alignment horizontal="center" vertical="center" wrapText="1"/>
    </xf>
    <xf numFmtId="3" fontId="43" fillId="3" borderId="6" xfId="0" applyNumberFormat="1" applyFont="1" applyFill="1" applyBorder="1" applyAlignment="1">
      <alignment horizontal="right" vertical="center" wrapText="1"/>
    </xf>
    <xf numFmtId="3" fontId="43" fillId="3" borderId="6" xfId="0" applyNumberFormat="1" applyFont="1" applyFill="1" applyBorder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 wrapText="1"/>
    </xf>
    <xf numFmtId="3" fontId="49" fillId="2" borderId="6" xfId="0" applyNumberFormat="1" applyFont="1" applyFill="1" applyBorder="1" applyAlignment="1">
      <alignment vertical="center" wrapText="1"/>
    </xf>
    <xf numFmtId="3" fontId="43" fillId="2" borderId="6" xfId="0" applyNumberFormat="1" applyFont="1" applyFill="1" applyBorder="1" applyAlignment="1">
      <alignment vertical="center" wrapText="1"/>
    </xf>
    <xf numFmtId="0" fontId="43" fillId="3" borderId="6" xfId="0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center" vertical="center"/>
    </xf>
    <xf numFmtId="0" fontId="43" fillId="2" borderId="10" xfId="0" applyFont="1" applyFill="1" applyBorder="1" applyAlignment="1">
      <alignment vertical="center" wrapText="1"/>
    </xf>
    <xf numFmtId="0" fontId="43" fillId="2" borderId="6" xfId="0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right" vertical="center" wrapText="1"/>
    </xf>
    <xf numFmtId="3" fontId="43" fillId="2" borderId="6" xfId="0" applyNumberFormat="1" applyFont="1" applyFill="1" applyBorder="1" applyAlignment="1">
      <alignment horizontal="right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6" xfId="2" applyNumberFormat="1" applyFont="1" applyBorder="1" applyAlignment="1" applyProtection="1">
      <alignment vertical="center"/>
      <protection hidden="1"/>
    </xf>
    <xf numFmtId="0" fontId="10" fillId="0" borderId="13" xfId="0" applyFont="1" applyBorder="1" applyAlignment="1">
      <alignment horizontal="center" vertical="center" wrapText="1"/>
    </xf>
    <xf numFmtId="1" fontId="10" fillId="0" borderId="6" xfId="8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5" applyFont="1" applyAlignment="1">
      <alignment horizontal="center" vertical="center" wrapText="1"/>
    </xf>
    <xf numFmtId="165" fontId="5" fillId="0" borderId="0" xfId="5" applyNumberFormat="1" applyFont="1" applyAlignment="1">
      <alignment horizontal="center" vertical="center" wrapText="1"/>
    </xf>
    <xf numFmtId="165" fontId="10" fillId="6" borderId="6" xfId="1" applyNumberFormat="1" applyFont="1" applyFill="1" applyBorder="1" applyAlignment="1">
      <alignment horizontal="right" vertical="center" wrapText="1"/>
    </xf>
    <xf numFmtId="0" fontId="48" fillId="0" borderId="0" xfId="0" applyFont="1"/>
    <xf numFmtId="165" fontId="37" fillId="2" borderId="6" xfId="4" applyNumberFormat="1" applyFont="1" applyFill="1" applyBorder="1" applyAlignment="1">
      <alignment horizontal="right" vertical="center" wrapText="1"/>
    </xf>
    <xf numFmtId="165" fontId="41" fillId="6" borderId="6" xfId="1" applyNumberFormat="1" applyFont="1" applyFill="1" applyBorder="1" applyAlignment="1">
      <alignment horizontal="right" vertical="center" wrapText="1"/>
    </xf>
    <xf numFmtId="165" fontId="5" fillId="6" borderId="6" xfId="1" applyNumberFormat="1" applyFont="1" applyFill="1" applyBorder="1" applyAlignment="1">
      <alignment horizontal="right" vertical="center" wrapText="1"/>
    </xf>
    <xf numFmtId="0" fontId="5" fillId="0" borderId="0" xfId="5" applyFont="1" applyAlignment="1">
      <alignment horizontal="right"/>
    </xf>
    <xf numFmtId="0" fontId="5" fillId="2" borderId="0" xfId="0" applyFont="1" applyFill="1"/>
    <xf numFmtId="0" fontId="10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5" fontId="5" fillId="2" borderId="6" xfId="1" applyNumberFormat="1" applyFont="1" applyFill="1" applyBorder="1" applyAlignment="1">
      <alignment horizontal="center" vertical="center" wrapText="1"/>
    </xf>
    <xf numFmtId="0" fontId="5" fillId="2" borderId="6" xfId="0" quotePrefix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165" fontId="5" fillId="2" borderId="0" xfId="0" applyNumberFormat="1" applyFont="1" applyFill="1"/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6" xfId="0" applyFont="1" applyFill="1" applyBorder="1"/>
    <xf numFmtId="169" fontId="5" fillId="2" borderId="6" xfId="1" applyNumberFormat="1" applyFont="1" applyFill="1" applyBorder="1" applyAlignment="1">
      <alignment horizontal="right" vertical="center" wrapText="1"/>
    </xf>
    <xf numFmtId="167" fontId="5" fillId="2" borderId="0" xfId="0" applyNumberFormat="1" applyFont="1" applyFill="1" applyAlignment="1">
      <alignment horizontal="center" vertical="center" wrapText="1"/>
    </xf>
    <xf numFmtId="167" fontId="5" fillId="2" borderId="0" xfId="0" applyNumberFormat="1" applyFont="1" applyFill="1"/>
    <xf numFmtId="169" fontId="10" fillId="2" borderId="6" xfId="1" applyNumberFormat="1" applyFont="1" applyFill="1" applyBorder="1" applyAlignment="1">
      <alignment horizontal="right" vertical="center" wrapText="1"/>
    </xf>
    <xf numFmtId="0" fontId="8" fillId="2" borderId="6" xfId="0" quotePrefix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23" fillId="2" borderId="0" xfId="0" applyFont="1" applyFill="1"/>
    <xf numFmtId="165" fontId="10" fillId="2" borderId="6" xfId="1" applyNumberFormat="1" applyFont="1" applyFill="1" applyBorder="1" applyAlignment="1">
      <alignment horizontal="right" vertical="center" wrapText="1"/>
    </xf>
    <xf numFmtId="165" fontId="23" fillId="2" borderId="0" xfId="0" applyNumberFormat="1" applyFont="1" applyFill="1"/>
    <xf numFmtId="165" fontId="8" fillId="2" borderId="6" xfId="1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165" fontId="5" fillId="2" borderId="6" xfId="1" applyNumberFormat="1" applyFont="1" applyFill="1" applyBorder="1" applyAlignment="1">
      <alignment horizontal="right" vertical="center" wrapText="1"/>
    </xf>
    <xf numFmtId="165" fontId="10" fillId="2" borderId="0" xfId="1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2" fillId="2" borderId="6" xfId="0" quotePrefix="1" applyFont="1" applyFill="1" applyBorder="1" applyAlignment="1">
      <alignment horizontal="center" vertical="center" wrapText="1"/>
    </xf>
    <xf numFmtId="0" fontId="50" fillId="0" borderId="6" xfId="5" applyFont="1" applyBorder="1" applyAlignment="1">
      <alignment horizontal="center" vertical="center" wrapText="1"/>
    </xf>
    <xf numFmtId="3" fontId="51" fillId="0" borderId="6" xfId="0" applyNumberFormat="1" applyFont="1" applyBorder="1" applyAlignment="1">
      <alignment horizontal="center" vertical="center" wrapText="1"/>
    </xf>
    <xf numFmtId="0" fontId="52" fillId="0" borderId="0" xfId="0" applyFont="1"/>
    <xf numFmtId="0" fontId="45" fillId="0" borderId="0" xfId="0" applyFont="1" applyAlignment="1">
      <alignment wrapText="1"/>
    </xf>
    <xf numFmtId="0" fontId="45" fillId="0" borderId="0" xfId="0" applyFont="1" applyAlignment="1">
      <alignment horizontal="center" vertical="center" wrapText="1"/>
    </xf>
    <xf numFmtId="0" fontId="53" fillId="0" borderId="1" xfId="0" applyFont="1" applyBorder="1"/>
    <xf numFmtId="165" fontId="52" fillId="0" borderId="6" xfId="0" applyNumberFormat="1" applyFont="1" applyBorder="1" applyAlignment="1">
      <alignment vertical="center" wrapText="1"/>
    </xf>
    <xf numFmtId="165" fontId="52" fillId="0" borderId="6" xfId="1" applyNumberFormat="1" applyFont="1" applyBorder="1" applyAlignment="1">
      <alignment vertical="center" wrapText="1"/>
    </xf>
    <xf numFmtId="165" fontId="51" fillId="0" borderId="6" xfId="1" applyNumberFormat="1" applyFont="1" applyBorder="1" applyAlignment="1">
      <alignment vertical="center" wrapText="1"/>
    </xf>
    <xf numFmtId="165" fontId="54" fillId="0" borderId="6" xfId="1" applyNumberFormat="1" applyFont="1" applyBorder="1" applyAlignment="1">
      <alignment vertical="center" wrapText="1"/>
    </xf>
    <xf numFmtId="0" fontId="51" fillId="0" borderId="0" xfId="0" applyFont="1"/>
    <xf numFmtId="1" fontId="6" fillId="0" borderId="6" xfId="1" applyNumberFormat="1" applyFont="1" applyBorder="1" applyAlignment="1">
      <alignment vertical="center" wrapText="1"/>
    </xf>
    <xf numFmtId="165" fontId="6" fillId="0" borderId="0" xfId="0" applyNumberFormat="1" applyFont="1"/>
    <xf numFmtId="0" fontId="41" fillId="0" borderId="0" xfId="0" applyFont="1" applyAlignment="1" applyProtection="1">
      <alignment horizontal="left"/>
      <protection locked="0"/>
    </xf>
    <xf numFmtId="0" fontId="41" fillId="0" borderId="0" xfId="5" applyFont="1"/>
    <xf numFmtId="0" fontId="44" fillId="0" borderId="6" xfId="5" applyFont="1" applyBorder="1" applyAlignment="1">
      <alignment horizontal="center" vertical="center" wrapText="1"/>
    </xf>
    <xf numFmtId="0" fontId="41" fillId="0" borderId="6" xfId="5" applyFont="1" applyBorder="1" applyAlignment="1">
      <alignment horizontal="center" vertical="center" wrapText="1"/>
    </xf>
    <xf numFmtId="165" fontId="44" fillId="0" borderId="6" xfId="5" applyNumberFormat="1" applyFont="1" applyBorder="1" applyAlignment="1">
      <alignment horizontal="center" vertical="center" wrapText="1"/>
    </xf>
    <xf numFmtId="165" fontId="41" fillId="0" borderId="6" xfId="5" applyNumberFormat="1" applyFont="1" applyBorder="1" applyAlignment="1">
      <alignment horizontal="center" vertical="center" wrapText="1"/>
    </xf>
    <xf numFmtId="165" fontId="41" fillId="0" borderId="6" xfId="1" applyNumberFormat="1" applyFont="1" applyBorder="1" applyAlignment="1">
      <alignment horizontal="center" vertical="center" wrapText="1"/>
    </xf>
    <xf numFmtId="165" fontId="45" fillId="0" borderId="6" xfId="5" applyNumberFormat="1" applyFont="1" applyBorder="1" applyAlignment="1">
      <alignment horizontal="center" vertical="center" wrapText="1"/>
    </xf>
    <xf numFmtId="165" fontId="45" fillId="0" borderId="6" xfId="1" applyNumberFormat="1" applyFont="1" applyBorder="1" applyAlignment="1">
      <alignment horizontal="center" vertical="center" wrapText="1"/>
    </xf>
    <xf numFmtId="165" fontId="44" fillId="0" borderId="6" xfId="1" applyNumberFormat="1" applyFont="1" applyBorder="1" applyAlignment="1">
      <alignment horizontal="center" vertical="center" wrapText="1"/>
    </xf>
    <xf numFmtId="165" fontId="44" fillId="0" borderId="0" xfId="5" applyNumberFormat="1" applyFont="1" applyAlignment="1">
      <alignment horizontal="center" vertical="center" wrapText="1"/>
    </xf>
    <xf numFmtId="165" fontId="44" fillId="0" borderId="0" xfId="1" applyNumberFormat="1" applyFont="1" applyBorder="1" applyAlignment="1">
      <alignment horizontal="center" vertical="center" wrapText="1"/>
    </xf>
    <xf numFmtId="165" fontId="41" fillId="0" borderId="0" xfId="0" applyNumberFormat="1" applyFont="1" applyAlignment="1" applyProtection="1">
      <alignment horizontal="left"/>
      <protection locked="0"/>
    </xf>
    <xf numFmtId="0" fontId="29" fillId="2" borderId="8" xfId="0" applyFont="1" applyFill="1" applyBorder="1" applyAlignment="1">
      <alignment horizontal="center" vertical="center"/>
    </xf>
    <xf numFmtId="1" fontId="10" fillId="2" borderId="6" xfId="8" applyNumberFormat="1" applyFont="1" applyFill="1" applyBorder="1" applyAlignment="1">
      <alignment vertical="center" wrapText="1"/>
    </xf>
    <xf numFmtId="0" fontId="45" fillId="2" borderId="1" xfId="0" applyFont="1" applyFill="1" applyBorder="1" applyAlignment="1">
      <alignment horizontal="right"/>
    </xf>
    <xf numFmtId="165" fontId="44" fillId="2" borderId="6" xfId="1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6" xfId="0" applyFont="1" applyFill="1" applyBorder="1"/>
    <xf numFmtId="165" fontId="41" fillId="2" borderId="6" xfId="1" applyNumberFormat="1" applyFont="1" applyFill="1" applyBorder="1" applyAlignment="1">
      <alignment horizontal="right" vertical="center" wrapText="1"/>
    </xf>
    <xf numFmtId="165" fontId="45" fillId="2" borderId="6" xfId="1" applyNumberFormat="1" applyFont="1" applyFill="1" applyBorder="1" applyAlignment="1">
      <alignment horizontal="right" vertical="center" wrapText="1"/>
    </xf>
    <xf numFmtId="165" fontId="44" fillId="2" borderId="6" xfId="1" applyNumberFormat="1" applyFont="1" applyFill="1" applyBorder="1" applyAlignment="1">
      <alignment horizontal="right" vertical="center" wrapText="1"/>
    </xf>
    <xf numFmtId="165" fontId="48" fillId="2" borderId="0" xfId="1" applyNumberFormat="1" applyFont="1" applyFill="1" applyAlignment="1"/>
    <xf numFmtId="165" fontId="41" fillId="2" borderId="0" xfId="1" applyNumberFormat="1" applyFont="1" applyFill="1"/>
    <xf numFmtId="164" fontId="5" fillId="2" borderId="6" xfId="1" applyFont="1" applyFill="1" applyBorder="1" applyAlignment="1">
      <alignment horizontal="right" vertical="center" wrapText="1"/>
    </xf>
    <xf numFmtId="164" fontId="10" fillId="2" borderId="6" xfId="1" applyFont="1" applyFill="1" applyBorder="1" applyAlignment="1">
      <alignment horizontal="right" vertical="center" wrapText="1"/>
    </xf>
    <xf numFmtId="0" fontId="45" fillId="2" borderId="6" xfId="0" applyFont="1" applyFill="1" applyBorder="1" applyAlignment="1">
      <alignment vertical="center" wrapText="1"/>
    </xf>
    <xf numFmtId="0" fontId="8" fillId="0" borderId="0" xfId="5" applyFont="1" applyAlignment="1">
      <alignment horizontal="center" vertical="center"/>
    </xf>
    <xf numFmtId="0" fontId="13" fillId="0" borderId="0" xfId="0" applyFont="1" applyAlignment="1" applyProtection="1">
      <alignment horizontal="center"/>
      <protection locked="0"/>
    </xf>
    <xf numFmtId="0" fontId="13" fillId="0" borderId="0" xfId="5" applyFont="1" applyAlignment="1">
      <alignment horizontal="right" vertical="center" wrapText="1"/>
    </xf>
    <xf numFmtId="0" fontId="33" fillId="0" borderId="0" xfId="5" applyFont="1" applyAlignment="1">
      <alignment horizontal="center" vertical="center" wrapText="1"/>
    </xf>
    <xf numFmtId="0" fontId="33" fillId="0" borderId="0" xfId="5" applyFont="1" applyAlignment="1">
      <alignment horizontal="center" vertic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5" fillId="0" borderId="0" xfId="0" applyFont="1" applyAlignment="1" applyProtection="1">
      <alignment horizontal="center"/>
      <protection locked="0"/>
    </xf>
    <xf numFmtId="165" fontId="8" fillId="0" borderId="0" xfId="5" applyNumberFormat="1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165" fontId="5" fillId="0" borderId="0" xfId="5" applyNumberFormat="1" applyFont="1" applyAlignment="1">
      <alignment horizontal="center" vertical="center" wrapText="1"/>
    </xf>
    <xf numFmtId="0" fontId="5" fillId="0" borderId="0" xfId="5" applyFont="1" applyAlignment="1">
      <alignment horizontal="right"/>
    </xf>
    <xf numFmtId="0" fontId="8" fillId="0" borderId="1" xfId="5" applyFont="1" applyBorder="1" applyAlignment="1">
      <alignment horizontal="right" vertical="center"/>
    </xf>
    <xf numFmtId="0" fontId="5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44" fillId="0" borderId="6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22" fillId="0" borderId="1" xfId="5" applyFont="1" applyBorder="1" applyAlignment="1">
      <alignment horizontal="right" vertical="center"/>
    </xf>
    <xf numFmtId="0" fontId="3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5" fillId="0" borderId="0" xfId="5" applyFont="1" applyAlignment="1">
      <alignment horizontal="center" vertical="center"/>
    </xf>
    <xf numFmtId="0" fontId="26" fillId="0" borderId="1" xfId="5" applyFont="1" applyBorder="1" applyAlignment="1">
      <alignment horizontal="right" vertical="center"/>
    </xf>
    <xf numFmtId="0" fontId="25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/>
      <protection locked="0"/>
    </xf>
    <xf numFmtId="0" fontId="26" fillId="0" borderId="0" xfId="5" applyFont="1" applyAlignment="1">
      <alignment horizontal="center" vertical="center"/>
    </xf>
    <xf numFmtId="0" fontId="11" fillId="0" borderId="6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4" xfId="5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8" fillId="0" borderId="0" xfId="5" applyFont="1" applyAlignment="1">
      <alignment horizontal="center"/>
    </xf>
    <xf numFmtId="0" fontId="16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167" fontId="5" fillId="2" borderId="1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169" fontId="10" fillId="2" borderId="2" xfId="1" applyNumberFormat="1" applyFont="1" applyFill="1" applyBorder="1" applyAlignment="1">
      <alignment horizontal="center" vertical="center" wrapText="1"/>
    </xf>
    <xf numFmtId="169" fontId="10" fillId="2" borderId="7" xfId="1" applyNumberFormat="1" applyFont="1" applyFill="1" applyBorder="1" applyAlignment="1">
      <alignment horizontal="center" vertical="center" wrapText="1"/>
    </xf>
    <xf numFmtId="169" fontId="10" fillId="2" borderId="8" xfId="1" applyNumberFormat="1" applyFont="1" applyFill="1" applyBorder="1" applyAlignment="1">
      <alignment horizontal="center" vertical="center" wrapText="1"/>
    </xf>
    <xf numFmtId="167" fontId="5" fillId="0" borderId="1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9">
    <cellStyle name="Comma" xfId="1" builtinId="3"/>
    <cellStyle name="Comma 2" xfId="4" xr:uid="{00000000-0005-0000-0000-000001000000}"/>
    <cellStyle name="Normal" xfId="0" builtinId="0"/>
    <cellStyle name="Normal 2" xfId="5" xr:uid="{00000000-0005-0000-0000-000003000000}"/>
    <cellStyle name="Normal 2 2" xfId="3" xr:uid="{00000000-0005-0000-0000-000004000000}"/>
    <cellStyle name="Normal 4" xfId="7" xr:uid="{00000000-0005-0000-0000-000005000000}"/>
    <cellStyle name="Normal 5" xfId="6" xr:uid="{00000000-0005-0000-0000-000006000000}"/>
    <cellStyle name="Normal 6" xfId="2" xr:uid="{00000000-0005-0000-0000-000007000000}"/>
    <cellStyle name="Normal_Bieu mau (CV )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5\PHUONG%20PHUOC%20BINH\1906\M&#7850;U%20X&#194;Y%20D&#7920;NG%20D&#7920;%20TO&#193;N%20%20p%20huosc%20b&#236;n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TIẾT"/>
      <sheetName val="01"/>
      <sheetName val="02"/>
      <sheetName val="03"/>
      <sheetName val="05"/>
      <sheetName val="DTOAN"/>
      <sheetName val="LUONG CBCC"/>
      <sheetName val="MENU"/>
      <sheetName val="CÁN BỘ"/>
      <sheetName val="CÔNG CHỨC"/>
      <sheetName val="HỖ TRỢ BẰNG CÂP"/>
      <sheetName val="NGƯỜI TRỰC TIẾP LÀM VIỆC"/>
      <sheetName val="PHỤ CẤP HĐND"/>
      <sheetName val="PHỤ CẤP CẤP ỦY"/>
      <sheetName val="TỔ ANTT"/>
      <sheetName val="BAN bvdp"/>
      <sheetName val="PHỤ CẤP DÂN QUÂN"/>
      <sheetName val="PHỤ CẤP KHÁC"/>
      <sheetName val="DA03"/>
      <sheetName val="ĐH ĐẢNG"/>
      <sheetName val="Sheet1"/>
    </sheetNames>
    <sheetDataSet>
      <sheetData sheetId="0">
        <row r="10">
          <cell r="H10">
            <v>1668177000</v>
          </cell>
        </row>
      </sheetData>
      <sheetData sheetId="1">
        <row r="1">
          <cell r="A1" t="str">
            <v>TỈNH BÌNH PHƯỚC</v>
          </cell>
        </row>
        <row r="2">
          <cell r="A2" t="str">
            <v>THỊ XÃ PHƯỚC LONG</v>
          </cell>
        </row>
      </sheetData>
      <sheetData sheetId="2">
        <row r="12">
          <cell r="E1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79"/>
  <sheetViews>
    <sheetView view="pageBreakPreview" zoomScaleNormal="100" zoomScaleSheetLayoutView="100" workbookViewId="0">
      <pane ySplit="2890" activePane="bottomLeft"/>
      <selection pane="bottomLeft" activeCell="E8" sqref="E8"/>
    </sheetView>
  </sheetViews>
  <sheetFormatPr defaultRowHeight="15.5" x14ac:dyDescent="0.35"/>
  <cols>
    <col min="1" max="1" width="4.90625" style="32" customWidth="1"/>
    <col min="2" max="2" width="8.08984375" style="32" customWidth="1"/>
    <col min="3" max="3" width="6.08984375" style="32" customWidth="1"/>
    <col min="4" max="4" width="7" style="32" customWidth="1"/>
    <col min="5" max="5" width="52" style="32" customWidth="1"/>
    <col min="6" max="6" width="19.08984375" style="33" customWidth="1"/>
    <col min="7" max="7" width="18.453125" style="32" customWidth="1"/>
    <col min="8" max="8" width="11" style="32" customWidth="1"/>
    <col min="9" max="9" width="19.6328125" style="32" customWidth="1"/>
    <col min="10" max="10" width="23" style="32" customWidth="1"/>
    <col min="11" max="11" width="19.453125" style="32" customWidth="1"/>
    <col min="12" max="238" width="9.08984375" style="32"/>
    <col min="239" max="239" width="9.54296875" style="32" customWidth="1"/>
    <col min="240" max="240" width="8.6328125" style="32" customWidth="1"/>
    <col min="241" max="241" width="8.54296875" style="32" customWidth="1"/>
    <col min="242" max="242" width="33" style="32" customWidth="1"/>
    <col min="243" max="243" width="18.36328125" style="32" customWidth="1"/>
    <col min="244" max="244" width="10.453125" style="32" customWidth="1"/>
    <col min="245" max="245" width="14.453125" style="32" bestFit="1" customWidth="1"/>
    <col min="246" max="246" width="9.08984375" style="32"/>
    <col min="247" max="247" width="14" style="32" bestFit="1" customWidth="1"/>
    <col min="248" max="494" width="9.08984375" style="32"/>
    <col min="495" max="495" width="9.54296875" style="32" customWidth="1"/>
    <col min="496" max="496" width="8.6328125" style="32" customWidth="1"/>
    <col min="497" max="497" width="8.54296875" style="32" customWidth="1"/>
    <col min="498" max="498" width="33" style="32" customWidth="1"/>
    <col min="499" max="499" width="18.36328125" style="32" customWidth="1"/>
    <col min="500" max="500" width="10.453125" style="32" customWidth="1"/>
    <col min="501" max="501" width="14.453125" style="32" bestFit="1" customWidth="1"/>
    <col min="502" max="502" width="9.08984375" style="32"/>
    <col min="503" max="503" width="14" style="32" bestFit="1" customWidth="1"/>
    <col min="504" max="750" width="9.08984375" style="32"/>
    <col min="751" max="751" width="9.54296875" style="32" customWidth="1"/>
    <col min="752" max="752" width="8.6328125" style="32" customWidth="1"/>
    <col min="753" max="753" width="8.54296875" style="32" customWidth="1"/>
    <col min="754" max="754" width="33" style="32" customWidth="1"/>
    <col min="755" max="755" width="18.36328125" style="32" customWidth="1"/>
    <col min="756" max="756" width="10.453125" style="32" customWidth="1"/>
    <col min="757" max="757" width="14.453125" style="32" bestFit="1" customWidth="1"/>
    <col min="758" max="758" width="9.08984375" style="32"/>
    <col min="759" max="759" width="14" style="32" bestFit="1" customWidth="1"/>
    <col min="760" max="1006" width="9.08984375" style="32"/>
    <col min="1007" max="1007" width="9.54296875" style="32" customWidth="1"/>
    <col min="1008" max="1008" width="8.6328125" style="32" customWidth="1"/>
    <col min="1009" max="1009" width="8.54296875" style="32" customWidth="1"/>
    <col min="1010" max="1010" width="33" style="32" customWidth="1"/>
    <col min="1011" max="1011" width="18.36328125" style="32" customWidth="1"/>
    <col min="1012" max="1012" width="10.453125" style="32" customWidth="1"/>
    <col min="1013" max="1013" width="14.453125" style="32" bestFit="1" customWidth="1"/>
    <col min="1014" max="1014" width="9.08984375" style="32"/>
    <col min="1015" max="1015" width="14" style="32" bestFit="1" customWidth="1"/>
    <col min="1016" max="1262" width="9.08984375" style="32"/>
    <col min="1263" max="1263" width="9.54296875" style="32" customWidth="1"/>
    <col min="1264" max="1264" width="8.6328125" style="32" customWidth="1"/>
    <col min="1265" max="1265" width="8.54296875" style="32" customWidth="1"/>
    <col min="1266" max="1266" width="33" style="32" customWidth="1"/>
    <col min="1267" max="1267" width="18.36328125" style="32" customWidth="1"/>
    <col min="1268" max="1268" width="10.453125" style="32" customWidth="1"/>
    <col min="1269" max="1269" width="14.453125" style="32" bestFit="1" customWidth="1"/>
    <col min="1270" max="1270" width="9.08984375" style="32"/>
    <col min="1271" max="1271" width="14" style="32" bestFit="1" customWidth="1"/>
    <col min="1272" max="1518" width="9.08984375" style="32"/>
    <col min="1519" max="1519" width="9.54296875" style="32" customWidth="1"/>
    <col min="1520" max="1520" width="8.6328125" style="32" customWidth="1"/>
    <col min="1521" max="1521" width="8.54296875" style="32" customWidth="1"/>
    <col min="1522" max="1522" width="33" style="32" customWidth="1"/>
    <col min="1523" max="1523" width="18.36328125" style="32" customWidth="1"/>
    <col min="1524" max="1524" width="10.453125" style="32" customWidth="1"/>
    <col min="1525" max="1525" width="14.453125" style="32" bestFit="1" customWidth="1"/>
    <col min="1526" max="1526" width="9.08984375" style="32"/>
    <col min="1527" max="1527" width="14" style="32" bestFit="1" customWidth="1"/>
    <col min="1528" max="1774" width="9.08984375" style="32"/>
    <col min="1775" max="1775" width="9.54296875" style="32" customWidth="1"/>
    <col min="1776" max="1776" width="8.6328125" style="32" customWidth="1"/>
    <col min="1777" max="1777" width="8.54296875" style="32" customWidth="1"/>
    <col min="1778" max="1778" width="33" style="32" customWidth="1"/>
    <col min="1779" max="1779" width="18.36328125" style="32" customWidth="1"/>
    <col min="1780" max="1780" width="10.453125" style="32" customWidth="1"/>
    <col min="1781" max="1781" width="14.453125" style="32" bestFit="1" customWidth="1"/>
    <col min="1782" max="1782" width="9.08984375" style="32"/>
    <col min="1783" max="1783" width="14" style="32" bestFit="1" customWidth="1"/>
    <col min="1784" max="2030" width="9.08984375" style="32"/>
    <col min="2031" max="2031" width="9.54296875" style="32" customWidth="1"/>
    <col min="2032" max="2032" width="8.6328125" style="32" customWidth="1"/>
    <col min="2033" max="2033" width="8.54296875" style="32" customWidth="1"/>
    <col min="2034" max="2034" width="33" style="32" customWidth="1"/>
    <col min="2035" max="2035" width="18.36328125" style="32" customWidth="1"/>
    <col min="2036" max="2036" width="10.453125" style="32" customWidth="1"/>
    <col min="2037" max="2037" width="14.453125" style="32" bestFit="1" customWidth="1"/>
    <col min="2038" max="2038" width="9.08984375" style="32"/>
    <col min="2039" max="2039" width="14" style="32" bestFit="1" customWidth="1"/>
    <col min="2040" max="2286" width="9.08984375" style="32"/>
    <col min="2287" max="2287" width="9.54296875" style="32" customWidth="1"/>
    <col min="2288" max="2288" width="8.6328125" style="32" customWidth="1"/>
    <col min="2289" max="2289" width="8.54296875" style="32" customWidth="1"/>
    <col min="2290" max="2290" width="33" style="32" customWidth="1"/>
    <col min="2291" max="2291" width="18.36328125" style="32" customWidth="1"/>
    <col min="2292" max="2292" width="10.453125" style="32" customWidth="1"/>
    <col min="2293" max="2293" width="14.453125" style="32" bestFit="1" customWidth="1"/>
    <col min="2294" max="2294" width="9.08984375" style="32"/>
    <col min="2295" max="2295" width="14" style="32" bestFit="1" customWidth="1"/>
    <col min="2296" max="2542" width="9.08984375" style="32"/>
    <col min="2543" max="2543" width="9.54296875" style="32" customWidth="1"/>
    <col min="2544" max="2544" width="8.6328125" style="32" customWidth="1"/>
    <col min="2545" max="2545" width="8.54296875" style="32" customWidth="1"/>
    <col min="2546" max="2546" width="33" style="32" customWidth="1"/>
    <col min="2547" max="2547" width="18.36328125" style="32" customWidth="1"/>
    <col min="2548" max="2548" width="10.453125" style="32" customWidth="1"/>
    <col min="2549" max="2549" width="14.453125" style="32" bestFit="1" customWidth="1"/>
    <col min="2550" max="2550" width="9.08984375" style="32"/>
    <col min="2551" max="2551" width="14" style="32" bestFit="1" customWidth="1"/>
    <col min="2552" max="2798" width="9.08984375" style="32"/>
    <col min="2799" max="2799" width="9.54296875" style="32" customWidth="1"/>
    <col min="2800" max="2800" width="8.6328125" style="32" customWidth="1"/>
    <col min="2801" max="2801" width="8.54296875" style="32" customWidth="1"/>
    <col min="2802" max="2802" width="33" style="32" customWidth="1"/>
    <col min="2803" max="2803" width="18.36328125" style="32" customWidth="1"/>
    <col min="2804" max="2804" width="10.453125" style="32" customWidth="1"/>
    <col min="2805" max="2805" width="14.453125" style="32" bestFit="1" customWidth="1"/>
    <col min="2806" max="2806" width="9.08984375" style="32"/>
    <col min="2807" max="2807" width="14" style="32" bestFit="1" customWidth="1"/>
    <col min="2808" max="3054" width="9.08984375" style="32"/>
    <col min="3055" max="3055" width="9.54296875" style="32" customWidth="1"/>
    <col min="3056" max="3056" width="8.6328125" style="32" customWidth="1"/>
    <col min="3057" max="3057" width="8.54296875" style="32" customWidth="1"/>
    <col min="3058" max="3058" width="33" style="32" customWidth="1"/>
    <col min="3059" max="3059" width="18.36328125" style="32" customWidth="1"/>
    <col min="3060" max="3060" width="10.453125" style="32" customWidth="1"/>
    <col min="3061" max="3061" width="14.453125" style="32" bestFit="1" customWidth="1"/>
    <col min="3062" max="3062" width="9.08984375" style="32"/>
    <col min="3063" max="3063" width="14" style="32" bestFit="1" customWidth="1"/>
    <col min="3064" max="3310" width="9.08984375" style="32"/>
    <col min="3311" max="3311" width="9.54296875" style="32" customWidth="1"/>
    <col min="3312" max="3312" width="8.6328125" style="32" customWidth="1"/>
    <col min="3313" max="3313" width="8.54296875" style="32" customWidth="1"/>
    <col min="3314" max="3314" width="33" style="32" customWidth="1"/>
    <col min="3315" max="3315" width="18.36328125" style="32" customWidth="1"/>
    <col min="3316" max="3316" width="10.453125" style="32" customWidth="1"/>
    <col min="3317" max="3317" width="14.453125" style="32" bestFit="1" customWidth="1"/>
    <col min="3318" max="3318" width="9.08984375" style="32"/>
    <col min="3319" max="3319" width="14" style="32" bestFit="1" customWidth="1"/>
    <col min="3320" max="3566" width="9.08984375" style="32"/>
    <col min="3567" max="3567" width="9.54296875" style="32" customWidth="1"/>
    <col min="3568" max="3568" width="8.6328125" style="32" customWidth="1"/>
    <col min="3569" max="3569" width="8.54296875" style="32" customWidth="1"/>
    <col min="3570" max="3570" width="33" style="32" customWidth="1"/>
    <col min="3571" max="3571" width="18.36328125" style="32" customWidth="1"/>
    <col min="3572" max="3572" width="10.453125" style="32" customWidth="1"/>
    <col min="3573" max="3573" width="14.453125" style="32" bestFit="1" customWidth="1"/>
    <col min="3574" max="3574" width="9.08984375" style="32"/>
    <col min="3575" max="3575" width="14" style="32" bestFit="1" customWidth="1"/>
    <col min="3576" max="3822" width="9.08984375" style="32"/>
    <col min="3823" max="3823" width="9.54296875" style="32" customWidth="1"/>
    <col min="3824" max="3824" width="8.6328125" style="32" customWidth="1"/>
    <col min="3825" max="3825" width="8.54296875" style="32" customWidth="1"/>
    <col min="3826" max="3826" width="33" style="32" customWidth="1"/>
    <col min="3827" max="3827" width="18.36328125" style="32" customWidth="1"/>
    <col min="3828" max="3828" width="10.453125" style="32" customWidth="1"/>
    <col min="3829" max="3829" width="14.453125" style="32" bestFit="1" customWidth="1"/>
    <col min="3830" max="3830" width="9.08984375" style="32"/>
    <col min="3831" max="3831" width="14" style="32" bestFit="1" customWidth="1"/>
    <col min="3832" max="4078" width="9.08984375" style="32"/>
    <col min="4079" max="4079" width="9.54296875" style="32" customWidth="1"/>
    <col min="4080" max="4080" width="8.6328125" style="32" customWidth="1"/>
    <col min="4081" max="4081" width="8.54296875" style="32" customWidth="1"/>
    <col min="4082" max="4082" width="33" style="32" customWidth="1"/>
    <col min="4083" max="4083" width="18.36328125" style="32" customWidth="1"/>
    <col min="4084" max="4084" width="10.453125" style="32" customWidth="1"/>
    <col min="4085" max="4085" width="14.453125" style="32" bestFit="1" customWidth="1"/>
    <col min="4086" max="4086" width="9.08984375" style="32"/>
    <col min="4087" max="4087" width="14" style="32" bestFit="1" customWidth="1"/>
    <col min="4088" max="4334" width="9.08984375" style="32"/>
    <col min="4335" max="4335" width="9.54296875" style="32" customWidth="1"/>
    <col min="4336" max="4336" width="8.6328125" style="32" customWidth="1"/>
    <col min="4337" max="4337" width="8.54296875" style="32" customWidth="1"/>
    <col min="4338" max="4338" width="33" style="32" customWidth="1"/>
    <col min="4339" max="4339" width="18.36328125" style="32" customWidth="1"/>
    <col min="4340" max="4340" width="10.453125" style="32" customWidth="1"/>
    <col min="4341" max="4341" width="14.453125" style="32" bestFit="1" customWidth="1"/>
    <col min="4342" max="4342" width="9.08984375" style="32"/>
    <col min="4343" max="4343" width="14" style="32" bestFit="1" customWidth="1"/>
    <col min="4344" max="4590" width="9.08984375" style="32"/>
    <col min="4591" max="4591" width="9.54296875" style="32" customWidth="1"/>
    <col min="4592" max="4592" width="8.6328125" style="32" customWidth="1"/>
    <col min="4593" max="4593" width="8.54296875" style="32" customWidth="1"/>
    <col min="4594" max="4594" width="33" style="32" customWidth="1"/>
    <col min="4595" max="4595" width="18.36328125" style="32" customWidth="1"/>
    <col min="4596" max="4596" width="10.453125" style="32" customWidth="1"/>
    <col min="4597" max="4597" width="14.453125" style="32" bestFit="1" customWidth="1"/>
    <col min="4598" max="4598" width="9.08984375" style="32"/>
    <col min="4599" max="4599" width="14" style="32" bestFit="1" customWidth="1"/>
    <col min="4600" max="4846" width="9.08984375" style="32"/>
    <col min="4847" max="4847" width="9.54296875" style="32" customWidth="1"/>
    <col min="4848" max="4848" width="8.6328125" style="32" customWidth="1"/>
    <col min="4849" max="4849" width="8.54296875" style="32" customWidth="1"/>
    <col min="4850" max="4850" width="33" style="32" customWidth="1"/>
    <col min="4851" max="4851" width="18.36328125" style="32" customWidth="1"/>
    <col min="4852" max="4852" width="10.453125" style="32" customWidth="1"/>
    <col min="4853" max="4853" width="14.453125" style="32" bestFit="1" customWidth="1"/>
    <col min="4854" max="4854" width="9.08984375" style="32"/>
    <col min="4855" max="4855" width="14" style="32" bestFit="1" customWidth="1"/>
    <col min="4856" max="5102" width="9.08984375" style="32"/>
    <col min="5103" max="5103" width="9.54296875" style="32" customWidth="1"/>
    <col min="5104" max="5104" width="8.6328125" style="32" customWidth="1"/>
    <col min="5105" max="5105" width="8.54296875" style="32" customWidth="1"/>
    <col min="5106" max="5106" width="33" style="32" customWidth="1"/>
    <col min="5107" max="5107" width="18.36328125" style="32" customWidth="1"/>
    <col min="5108" max="5108" width="10.453125" style="32" customWidth="1"/>
    <col min="5109" max="5109" width="14.453125" style="32" bestFit="1" customWidth="1"/>
    <col min="5110" max="5110" width="9.08984375" style="32"/>
    <col min="5111" max="5111" width="14" style="32" bestFit="1" customWidth="1"/>
    <col min="5112" max="5358" width="9.08984375" style="32"/>
    <col min="5359" max="5359" width="9.54296875" style="32" customWidth="1"/>
    <col min="5360" max="5360" width="8.6328125" style="32" customWidth="1"/>
    <col min="5361" max="5361" width="8.54296875" style="32" customWidth="1"/>
    <col min="5362" max="5362" width="33" style="32" customWidth="1"/>
    <col min="5363" max="5363" width="18.36328125" style="32" customWidth="1"/>
    <col min="5364" max="5364" width="10.453125" style="32" customWidth="1"/>
    <col min="5365" max="5365" width="14.453125" style="32" bestFit="1" customWidth="1"/>
    <col min="5366" max="5366" width="9.08984375" style="32"/>
    <col min="5367" max="5367" width="14" style="32" bestFit="1" customWidth="1"/>
    <col min="5368" max="5614" width="9.08984375" style="32"/>
    <col min="5615" max="5615" width="9.54296875" style="32" customWidth="1"/>
    <col min="5616" max="5616" width="8.6328125" style="32" customWidth="1"/>
    <col min="5617" max="5617" width="8.54296875" style="32" customWidth="1"/>
    <col min="5618" max="5618" width="33" style="32" customWidth="1"/>
    <col min="5619" max="5619" width="18.36328125" style="32" customWidth="1"/>
    <col min="5620" max="5620" width="10.453125" style="32" customWidth="1"/>
    <col min="5621" max="5621" width="14.453125" style="32" bestFit="1" customWidth="1"/>
    <col min="5622" max="5622" width="9.08984375" style="32"/>
    <col min="5623" max="5623" width="14" style="32" bestFit="1" customWidth="1"/>
    <col min="5624" max="5870" width="9.08984375" style="32"/>
    <col min="5871" max="5871" width="9.54296875" style="32" customWidth="1"/>
    <col min="5872" max="5872" width="8.6328125" style="32" customWidth="1"/>
    <col min="5873" max="5873" width="8.54296875" style="32" customWidth="1"/>
    <col min="5874" max="5874" width="33" style="32" customWidth="1"/>
    <col min="5875" max="5875" width="18.36328125" style="32" customWidth="1"/>
    <col min="5876" max="5876" width="10.453125" style="32" customWidth="1"/>
    <col min="5877" max="5877" width="14.453125" style="32" bestFit="1" customWidth="1"/>
    <col min="5878" max="5878" width="9.08984375" style="32"/>
    <col min="5879" max="5879" width="14" style="32" bestFit="1" customWidth="1"/>
    <col min="5880" max="6126" width="9.08984375" style="32"/>
    <col min="6127" max="6127" width="9.54296875" style="32" customWidth="1"/>
    <col min="6128" max="6128" width="8.6328125" style="32" customWidth="1"/>
    <col min="6129" max="6129" width="8.54296875" style="32" customWidth="1"/>
    <col min="6130" max="6130" width="33" style="32" customWidth="1"/>
    <col min="6131" max="6131" width="18.36328125" style="32" customWidth="1"/>
    <col min="6132" max="6132" width="10.453125" style="32" customWidth="1"/>
    <col min="6133" max="6133" width="14.453125" style="32" bestFit="1" customWidth="1"/>
    <col min="6134" max="6134" width="9.08984375" style="32"/>
    <col min="6135" max="6135" width="14" style="32" bestFit="1" customWidth="1"/>
    <col min="6136" max="6382" width="9.08984375" style="32"/>
    <col min="6383" max="6383" width="9.54296875" style="32" customWidth="1"/>
    <col min="6384" max="6384" width="8.6328125" style="32" customWidth="1"/>
    <col min="6385" max="6385" width="8.54296875" style="32" customWidth="1"/>
    <col min="6386" max="6386" width="33" style="32" customWidth="1"/>
    <col min="6387" max="6387" width="18.36328125" style="32" customWidth="1"/>
    <col min="6388" max="6388" width="10.453125" style="32" customWidth="1"/>
    <col min="6389" max="6389" width="14.453125" style="32" bestFit="1" customWidth="1"/>
    <col min="6390" max="6390" width="9.08984375" style="32"/>
    <col min="6391" max="6391" width="14" style="32" bestFit="1" customWidth="1"/>
    <col min="6392" max="6638" width="9.08984375" style="32"/>
    <col min="6639" max="6639" width="9.54296875" style="32" customWidth="1"/>
    <col min="6640" max="6640" width="8.6328125" style="32" customWidth="1"/>
    <col min="6641" max="6641" width="8.54296875" style="32" customWidth="1"/>
    <col min="6642" max="6642" width="33" style="32" customWidth="1"/>
    <col min="6643" max="6643" width="18.36328125" style="32" customWidth="1"/>
    <col min="6644" max="6644" width="10.453125" style="32" customWidth="1"/>
    <col min="6645" max="6645" width="14.453125" style="32" bestFit="1" customWidth="1"/>
    <col min="6646" max="6646" width="9.08984375" style="32"/>
    <col min="6647" max="6647" width="14" style="32" bestFit="1" customWidth="1"/>
    <col min="6648" max="6894" width="9.08984375" style="32"/>
    <col min="6895" max="6895" width="9.54296875" style="32" customWidth="1"/>
    <col min="6896" max="6896" width="8.6328125" style="32" customWidth="1"/>
    <col min="6897" max="6897" width="8.54296875" style="32" customWidth="1"/>
    <col min="6898" max="6898" width="33" style="32" customWidth="1"/>
    <col min="6899" max="6899" width="18.36328125" style="32" customWidth="1"/>
    <col min="6900" max="6900" width="10.453125" style="32" customWidth="1"/>
    <col min="6901" max="6901" width="14.453125" style="32" bestFit="1" customWidth="1"/>
    <col min="6902" max="6902" width="9.08984375" style="32"/>
    <col min="6903" max="6903" width="14" style="32" bestFit="1" customWidth="1"/>
    <col min="6904" max="7150" width="9.08984375" style="32"/>
    <col min="7151" max="7151" width="9.54296875" style="32" customWidth="1"/>
    <col min="7152" max="7152" width="8.6328125" style="32" customWidth="1"/>
    <col min="7153" max="7153" width="8.54296875" style="32" customWidth="1"/>
    <col min="7154" max="7154" width="33" style="32" customWidth="1"/>
    <col min="7155" max="7155" width="18.36328125" style="32" customWidth="1"/>
    <col min="7156" max="7156" width="10.453125" style="32" customWidth="1"/>
    <col min="7157" max="7157" width="14.453125" style="32" bestFit="1" customWidth="1"/>
    <col min="7158" max="7158" width="9.08984375" style="32"/>
    <col min="7159" max="7159" width="14" style="32" bestFit="1" customWidth="1"/>
    <col min="7160" max="7406" width="9.08984375" style="32"/>
    <col min="7407" max="7407" width="9.54296875" style="32" customWidth="1"/>
    <col min="7408" max="7408" width="8.6328125" style="32" customWidth="1"/>
    <col min="7409" max="7409" width="8.54296875" style="32" customWidth="1"/>
    <col min="7410" max="7410" width="33" style="32" customWidth="1"/>
    <col min="7411" max="7411" width="18.36328125" style="32" customWidth="1"/>
    <col min="7412" max="7412" width="10.453125" style="32" customWidth="1"/>
    <col min="7413" max="7413" width="14.453125" style="32" bestFit="1" customWidth="1"/>
    <col min="7414" max="7414" width="9.08984375" style="32"/>
    <col min="7415" max="7415" width="14" style="32" bestFit="1" customWidth="1"/>
    <col min="7416" max="7662" width="9.08984375" style="32"/>
    <col min="7663" max="7663" width="9.54296875" style="32" customWidth="1"/>
    <col min="7664" max="7664" width="8.6328125" style="32" customWidth="1"/>
    <col min="7665" max="7665" width="8.54296875" style="32" customWidth="1"/>
    <col min="7666" max="7666" width="33" style="32" customWidth="1"/>
    <col min="7667" max="7667" width="18.36328125" style="32" customWidth="1"/>
    <col min="7668" max="7668" width="10.453125" style="32" customWidth="1"/>
    <col min="7669" max="7669" width="14.453125" style="32" bestFit="1" customWidth="1"/>
    <col min="7670" max="7670" width="9.08984375" style="32"/>
    <col min="7671" max="7671" width="14" style="32" bestFit="1" customWidth="1"/>
    <col min="7672" max="7918" width="9.08984375" style="32"/>
    <col min="7919" max="7919" width="9.54296875" style="32" customWidth="1"/>
    <col min="7920" max="7920" width="8.6328125" style="32" customWidth="1"/>
    <col min="7921" max="7921" width="8.54296875" style="32" customWidth="1"/>
    <col min="7922" max="7922" width="33" style="32" customWidth="1"/>
    <col min="7923" max="7923" width="18.36328125" style="32" customWidth="1"/>
    <col min="7924" max="7924" width="10.453125" style="32" customWidth="1"/>
    <col min="7925" max="7925" width="14.453125" style="32" bestFit="1" customWidth="1"/>
    <col min="7926" max="7926" width="9.08984375" style="32"/>
    <col min="7927" max="7927" width="14" style="32" bestFit="1" customWidth="1"/>
    <col min="7928" max="8174" width="9.08984375" style="32"/>
    <col min="8175" max="8175" width="9.54296875" style="32" customWidth="1"/>
    <col min="8176" max="8176" width="8.6328125" style="32" customWidth="1"/>
    <col min="8177" max="8177" width="8.54296875" style="32" customWidth="1"/>
    <col min="8178" max="8178" width="33" style="32" customWidth="1"/>
    <col min="8179" max="8179" width="18.36328125" style="32" customWidth="1"/>
    <col min="8180" max="8180" width="10.453125" style="32" customWidth="1"/>
    <col min="8181" max="8181" width="14.453125" style="32" bestFit="1" customWidth="1"/>
    <col min="8182" max="8182" width="9.08984375" style="32"/>
    <col min="8183" max="8183" width="14" style="32" bestFit="1" customWidth="1"/>
    <col min="8184" max="8430" width="9.08984375" style="32"/>
    <col min="8431" max="8431" width="9.54296875" style="32" customWidth="1"/>
    <col min="8432" max="8432" width="8.6328125" style="32" customWidth="1"/>
    <col min="8433" max="8433" width="8.54296875" style="32" customWidth="1"/>
    <col min="8434" max="8434" width="33" style="32" customWidth="1"/>
    <col min="8435" max="8435" width="18.36328125" style="32" customWidth="1"/>
    <col min="8436" max="8436" width="10.453125" style="32" customWidth="1"/>
    <col min="8437" max="8437" width="14.453125" style="32" bestFit="1" customWidth="1"/>
    <col min="8438" max="8438" width="9.08984375" style="32"/>
    <col min="8439" max="8439" width="14" style="32" bestFit="1" customWidth="1"/>
    <col min="8440" max="8686" width="9.08984375" style="32"/>
    <col min="8687" max="8687" width="9.54296875" style="32" customWidth="1"/>
    <col min="8688" max="8688" width="8.6328125" style="32" customWidth="1"/>
    <col min="8689" max="8689" width="8.54296875" style="32" customWidth="1"/>
    <col min="8690" max="8690" width="33" style="32" customWidth="1"/>
    <col min="8691" max="8691" width="18.36328125" style="32" customWidth="1"/>
    <col min="8692" max="8692" width="10.453125" style="32" customWidth="1"/>
    <col min="8693" max="8693" width="14.453125" style="32" bestFit="1" customWidth="1"/>
    <col min="8694" max="8694" width="9.08984375" style="32"/>
    <col min="8695" max="8695" width="14" style="32" bestFit="1" customWidth="1"/>
    <col min="8696" max="8942" width="9.08984375" style="32"/>
    <col min="8943" max="8943" width="9.54296875" style="32" customWidth="1"/>
    <col min="8944" max="8944" width="8.6328125" style="32" customWidth="1"/>
    <col min="8945" max="8945" width="8.54296875" style="32" customWidth="1"/>
    <col min="8946" max="8946" width="33" style="32" customWidth="1"/>
    <col min="8947" max="8947" width="18.36328125" style="32" customWidth="1"/>
    <col min="8948" max="8948" width="10.453125" style="32" customWidth="1"/>
    <col min="8949" max="8949" width="14.453125" style="32" bestFit="1" customWidth="1"/>
    <col min="8950" max="8950" width="9.08984375" style="32"/>
    <col min="8951" max="8951" width="14" style="32" bestFit="1" customWidth="1"/>
    <col min="8952" max="9198" width="9.08984375" style="32"/>
    <col min="9199" max="9199" width="9.54296875" style="32" customWidth="1"/>
    <col min="9200" max="9200" width="8.6328125" style="32" customWidth="1"/>
    <col min="9201" max="9201" width="8.54296875" style="32" customWidth="1"/>
    <col min="9202" max="9202" width="33" style="32" customWidth="1"/>
    <col min="9203" max="9203" width="18.36328125" style="32" customWidth="1"/>
    <col min="9204" max="9204" width="10.453125" style="32" customWidth="1"/>
    <col min="9205" max="9205" width="14.453125" style="32" bestFit="1" customWidth="1"/>
    <col min="9206" max="9206" width="9.08984375" style="32"/>
    <col min="9207" max="9207" width="14" style="32" bestFit="1" customWidth="1"/>
    <col min="9208" max="9454" width="9.08984375" style="32"/>
    <col min="9455" max="9455" width="9.54296875" style="32" customWidth="1"/>
    <col min="9456" max="9456" width="8.6328125" style="32" customWidth="1"/>
    <col min="9457" max="9457" width="8.54296875" style="32" customWidth="1"/>
    <col min="9458" max="9458" width="33" style="32" customWidth="1"/>
    <col min="9459" max="9459" width="18.36328125" style="32" customWidth="1"/>
    <col min="9460" max="9460" width="10.453125" style="32" customWidth="1"/>
    <col min="9461" max="9461" width="14.453125" style="32" bestFit="1" customWidth="1"/>
    <col min="9462" max="9462" width="9.08984375" style="32"/>
    <col min="9463" max="9463" width="14" style="32" bestFit="1" customWidth="1"/>
    <col min="9464" max="9710" width="9.08984375" style="32"/>
    <col min="9711" max="9711" width="9.54296875" style="32" customWidth="1"/>
    <col min="9712" max="9712" width="8.6328125" style="32" customWidth="1"/>
    <col min="9713" max="9713" width="8.54296875" style="32" customWidth="1"/>
    <col min="9714" max="9714" width="33" style="32" customWidth="1"/>
    <col min="9715" max="9715" width="18.36328125" style="32" customWidth="1"/>
    <col min="9716" max="9716" width="10.453125" style="32" customWidth="1"/>
    <col min="9717" max="9717" width="14.453125" style="32" bestFit="1" customWidth="1"/>
    <col min="9718" max="9718" width="9.08984375" style="32"/>
    <col min="9719" max="9719" width="14" style="32" bestFit="1" customWidth="1"/>
    <col min="9720" max="9966" width="9.08984375" style="32"/>
    <col min="9967" max="9967" width="9.54296875" style="32" customWidth="1"/>
    <col min="9968" max="9968" width="8.6328125" style="32" customWidth="1"/>
    <col min="9969" max="9969" width="8.54296875" style="32" customWidth="1"/>
    <col min="9970" max="9970" width="33" style="32" customWidth="1"/>
    <col min="9971" max="9971" width="18.36328125" style="32" customWidth="1"/>
    <col min="9972" max="9972" width="10.453125" style="32" customWidth="1"/>
    <col min="9973" max="9973" width="14.453125" style="32" bestFit="1" customWidth="1"/>
    <col min="9974" max="9974" width="9.08984375" style="32"/>
    <col min="9975" max="9975" width="14" style="32" bestFit="1" customWidth="1"/>
    <col min="9976" max="10222" width="9.08984375" style="32"/>
    <col min="10223" max="10223" width="9.54296875" style="32" customWidth="1"/>
    <col min="10224" max="10224" width="8.6328125" style="32" customWidth="1"/>
    <col min="10225" max="10225" width="8.54296875" style="32" customWidth="1"/>
    <col min="10226" max="10226" width="33" style="32" customWidth="1"/>
    <col min="10227" max="10227" width="18.36328125" style="32" customWidth="1"/>
    <col min="10228" max="10228" width="10.453125" style="32" customWidth="1"/>
    <col min="10229" max="10229" width="14.453125" style="32" bestFit="1" customWidth="1"/>
    <col min="10230" max="10230" width="9.08984375" style="32"/>
    <col min="10231" max="10231" width="14" style="32" bestFit="1" customWidth="1"/>
    <col min="10232" max="10478" width="9.08984375" style="32"/>
    <col min="10479" max="10479" width="9.54296875" style="32" customWidth="1"/>
    <col min="10480" max="10480" width="8.6328125" style="32" customWidth="1"/>
    <col min="10481" max="10481" width="8.54296875" style="32" customWidth="1"/>
    <col min="10482" max="10482" width="33" style="32" customWidth="1"/>
    <col min="10483" max="10483" width="18.36328125" style="32" customWidth="1"/>
    <col min="10484" max="10484" width="10.453125" style="32" customWidth="1"/>
    <col min="10485" max="10485" width="14.453125" style="32" bestFit="1" customWidth="1"/>
    <col min="10486" max="10486" width="9.08984375" style="32"/>
    <col min="10487" max="10487" width="14" style="32" bestFit="1" customWidth="1"/>
    <col min="10488" max="10734" width="9.08984375" style="32"/>
    <col min="10735" max="10735" width="9.54296875" style="32" customWidth="1"/>
    <col min="10736" max="10736" width="8.6328125" style="32" customWidth="1"/>
    <col min="10737" max="10737" width="8.54296875" style="32" customWidth="1"/>
    <col min="10738" max="10738" width="33" style="32" customWidth="1"/>
    <col min="10739" max="10739" width="18.36328125" style="32" customWidth="1"/>
    <col min="10740" max="10740" width="10.453125" style="32" customWidth="1"/>
    <col min="10741" max="10741" width="14.453125" style="32" bestFit="1" customWidth="1"/>
    <col min="10742" max="10742" width="9.08984375" style="32"/>
    <col min="10743" max="10743" width="14" style="32" bestFit="1" customWidth="1"/>
    <col min="10744" max="10990" width="9.08984375" style="32"/>
    <col min="10991" max="10991" width="9.54296875" style="32" customWidth="1"/>
    <col min="10992" max="10992" width="8.6328125" style="32" customWidth="1"/>
    <col min="10993" max="10993" width="8.54296875" style="32" customWidth="1"/>
    <col min="10994" max="10994" width="33" style="32" customWidth="1"/>
    <col min="10995" max="10995" width="18.36328125" style="32" customWidth="1"/>
    <col min="10996" max="10996" width="10.453125" style="32" customWidth="1"/>
    <col min="10997" max="10997" width="14.453125" style="32" bestFit="1" customWidth="1"/>
    <col min="10998" max="10998" width="9.08984375" style="32"/>
    <col min="10999" max="10999" width="14" style="32" bestFit="1" customWidth="1"/>
    <col min="11000" max="11246" width="9.08984375" style="32"/>
    <col min="11247" max="11247" width="9.54296875" style="32" customWidth="1"/>
    <col min="11248" max="11248" width="8.6328125" style="32" customWidth="1"/>
    <col min="11249" max="11249" width="8.54296875" style="32" customWidth="1"/>
    <col min="11250" max="11250" width="33" style="32" customWidth="1"/>
    <col min="11251" max="11251" width="18.36328125" style="32" customWidth="1"/>
    <col min="11252" max="11252" width="10.453125" style="32" customWidth="1"/>
    <col min="11253" max="11253" width="14.453125" style="32" bestFit="1" customWidth="1"/>
    <col min="11254" max="11254" width="9.08984375" style="32"/>
    <col min="11255" max="11255" width="14" style="32" bestFit="1" customWidth="1"/>
    <col min="11256" max="11502" width="9.08984375" style="32"/>
    <col min="11503" max="11503" width="9.54296875" style="32" customWidth="1"/>
    <col min="11504" max="11504" width="8.6328125" style="32" customWidth="1"/>
    <col min="11505" max="11505" width="8.54296875" style="32" customWidth="1"/>
    <col min="11506" max="11506" width="33" style="32" customWidth="1"/>
    <col min="11507" max="11507" width="18.36328125" style="32" customWidth="1"/>
    <col min="11508" max="11508" width="10.453125" style="32" customWidth="1"/>
    <col min="11509" max="11509" width="14.453125" style="32" bestFit="1" customWidth="1"/>
    <col min="11510" max="11510" width="9.08984375" style="32"/>
    <col min="11511" max="11511" width="14" style="32" bestFit="1" customWidth="1"/>
    <col min="11512" max="11758" width="9.08984375" style="32"/>
    <col min="11759" max="11759" width="9.54296875" style="32" customWidth="1"/>
    <col min="11760" max="11760" width="8.6328125" style="32" customWidth="1"/>
    <col min="11761" max="11761" width="8.54296875" style="32" customWidth="1"/>
    <col min="11762" max="11762" width="33" style="32" customWidth="1"/>
    <col min="11763" max="11763" width="18.36328125" style="32" customWidth="1"/>
    <col min="11764" max="11764" width="10.453125" style="32" customWidth="1"/>
    <col min="11765" max="11765" width="14.453125" style="32" bestFit="1" customWidth="1"/>
    <col min="11766" max="11766" width="9.08984375" style="32"/>
    <col min="11767" max="11767" width="14" style="32" bestFit="1" customWidth="1"/>
    <col min="11768" max="12014" width="9.08984375" style="32"/>
    <col min="12015" max="12015" width="9.54296875" style="32" customWidth="1"/>
    <col min="12016" max="12016" width="8.6328125" style="32" customWidth="1"/>
    <col min="12017" max="12017" width="8.54296875" style="32" customWidth="1"/>
    <col min="12018" max="12018" width="33" style="32" customWidth="1"/>
    <col min="12019" max="12019" width="18.36328125" style="32" customWidth="1"/>
    <col min="12020" max="12020" width="10.453125" style="32" customWidth="1"/>
    <col min="12021" max="12021" width="14.453125" style="32" bestFit="1" customWidth="1"/>
    <col min="12022" max="12022" width="9.08984375" style="32"/>
    <col min="12023" max="12023" width="14" style="32" bestFit="1" customWidth="1"/>
    <col min="12024" max="12270" width="9.08984375" style="32"/>
    <col min="12271" max="12271" width="9.54296875" style="32" customWidth="1"/>
    <col min="12272" max="12272" width="8.6328125" style="32" customWidth="1"/>
    <col min="12273" max="12273" width="8.54296875" style="32" customWidth="1"/>
    <col min="12274" max="12274" width="33" style="32" customWidth="1"/>
    <col min="12275" max="12275" width="18.36328125" style="32" customWidth="1"/>
    <col min="12276" max="12276" width="10.453125" style="32" customWidth="1"/>
    <col min="12277" max="12277" width="14.453125" style="32" bestFit="1" customWidth="1"/>
    <col min="12278" max="12278" width="9.08984375" style="32"/>
    <col min="12279" max="12279" width="14" style="32" bestFit="1" customWidth="1"/>
    <col min="12280" max="12526" width="9.08984375" style="32"/>
    <col min="12527" max="12527" width="9.54296875" style="32" customWidth="1"/>
    <col min="12528" max="12528" width="8.6328125" style="32" customWidth="1"/>
    <col min="12529" max="12529" width="8.54296875" style="32" customWidth="1"/>
    <col min="12530" max="12530" width="33" style="32" customWidth="1"/>
    <col min="12531" max="12531" width="18.36328125" style="32" customWidth="1"/>
    <col min="12532" max="12532" width="10.453125" style="32" customWidth="1"/>
    <col min="12533" max="12533" width="14.453125" style="32" bestFit="1" customWidth="1"/>
    <col min="12534" max="12534" width="9.08984375" style="32"/>
    <col min="12535" max="12535" width="14" style="32" bestFit="1" customWidth="1"/>
    <col min="12536" max="12782" width="9.08984375" style="32"/>
    <col min="12783" max="12783" width="9.54296875" style="32" customWidth="1"/>
    <col min="12784" max="12784" width="8.6328125" style="32" customWidth="1"/>
    <col min="12785" max="12785" width="8.54296875" style="32" customWidth="1"/>
    <col min="12786" max="12786" width="33" style="32" customWidth="1"/>
    <col min="12787" max="12787" width="18.36328125" style="32" customWidth="1"/>
    <col min="12788" max="12788" width="10.453125" style="32" customWidth="1"/>
    <col min="12789" max="12789" width="14.453125" style="32" bestFit="1" customWidth="1"/>
    <col min="12790" max="12790" width="9.08984375" style="32"/>
    <col min="12791" max="12791" width="14" style="32" bestFit="1" customWidth="1"/>
    <col min="12792" max="13038" width="9.08984375" style="32"/>
    <col min="13039" max="13039" width="9.54296875" style="32" customWidth="1"/>
    <col min="13040" max="13040" width="8.6328125" style="32" customWidth="1"/>
    <col min="13041" max="13041" width="8.54296875" style="32" customWidth="1"/>
    <col min="13042" max="13042" width="33" style="32" customWidth="1"/>
    <col min="13043" max="13043" width="18.36328125" style="32" customWidth="1"/>
    <col min="13044" max="13044" width="10.453125" style="32" customWidth="1"/>
    <col min="13045" max="13045" width="14.453125" style="32" bestFit="1" customWidth="1"/>
    <col min="13046" max="13046" width="9.08984375" style="32"/>
    <col min="13047" max="13047" width="14" style="32" bestFit="1" customWidth="1"/>
    <col min="13048" max="13294" width="9.08984375" style="32"/>
    <col min="13295" max="13295" width="9.54296875" style="32" customWidth="1"/>
    <col min="13296" max="13296" width="8.6328125" style="32" customWidth="1"/>
    <col min="13297" max="13297" width="8.54296875" style="32" customWidth="1"/>
    <col min="13298" max="13298" width="33" style="32" customWidth="1"/>
    <col min="13299" max="13299" width="18.36328125" style="32" customWidth="1"/>
    <col min="13300" max="13300" width="10.453125" style="32" customWidth="1"/>
    <col min="13301" max="13301" width="14.453125" style="32" bestFit="1" customWidth="1"/>
    <col min="13302" max="13302" width="9.08984375" style="32"/>
    <col min="13303" max="13303" width="14" style="32" bestFit="1" customWidth="1"/>
    <col min="13304" max="13550" width="9.08984375" style="32"/>
    <col min="13551" max="13551" width="9.54296875" style="32" customWidth="1"/>
    <col min="13552" max="13552" width="8.6328125" style="32" customWidth="1"/>
    <col min="13553" max="13553" width="8.54296875" style="32" customWidth="1"/>
    <col min="13554" max="13554" width="33" style="32" customWidth="1"/>
    <col min="13555" max="13555" width="18.36328125" style="32" customWidth="1"/>
    <col min="13556" max="13556" width="10.453125" style="32" customWidth="1"/>
    <col min="13557" max="13557" width="14.453125" style="32" bestFit="1" customWidth="1"/>
    <col min="13558" max="13558" width="9.08984375" style="32"/>
    <col min="13559" max="13559" width="14" style="32" bestFit="1" customWidth="1"/>
    <col min="13560" max="13806" width="9.08984375" style="32"/>
    <col min="13807" max="13807" width="9.54296875" style="32" customWidth="1"/>
    <col min="13808" max="13808" width="8.6328125" style="32" customWidth="1"/>
    <col min="13809" max="13809" width="8.54296875" style="32" customWidth="1"/>
    <col min="13810" max="13810" width="33" style="32" customWidth="1"/>
    <col min="13811" max="13811" width="18.36328125" style="32" customWidth="1"/>
    <col min="13812" max="13812" width="10.453125" style="32" customWidth="1"/>
    <col min="13813" max="13813" width="14.453125" style="32" bestFit="1" customWidth="1"/>
    <col min="13814" max="13814" width="9.08984375" style="32"/>
    <col min="13815" max="13815" width="14" style="32" bestFit="1" customWidth="1"/>
    <col min="13816" max="14062" width="9.08984375" style="32"/>
    <col min="14063" max="14063" width="9.54296875" style="32" customWidth="1"/>
    <col min="14064" max="14064" width="8.6328125" style="32" customWidth="1"/>
    <col min="14065" max="14065" width="8.54296875" style="32" customWidth="1"/>
    <col min="14066" max="14066" width="33" style="32" customWidth="1"/>
    <col min="14067" max="14067" width="18.36328125" style="32" customWidth="1"/>
    <col min="14068" max="14068" width="10.453125" style="32" customWidth="1"/>
    <col min="14069" max="14069" width="14.453125" style="32" bestFit="1" customWidth="1"/>
    <col min="14070" max="14070" width="9.08984375" style="32"/>
    <col min="14071" max="14071" width="14" style="32" bestFit="1" customWidth="1"/>
    <col min="14072" max="14318" width="9.08984375" style="32"/>
    <col min="14319" max="14319" width="9.54296875" style="32" customWidth="1"/>
    <col min="14320" max="14320" width="8.6328125" style="32" customWidth="1"/>
    <col min="14321" max="14321" width="8.54296875" style="32" customWidth="1"/>
    <col min="14322" max="14322" width="33" style="32" customWidth="1"/>
    <col min="14323" max="14323" width="18.36328125" style="32" customWidth="1"/>
    <col min="14324" max="14324" width="10.453125" style="32" customWidth="1"/>
    <col min="14325" max="14325" width="14.453125" style="32" bestFit="1" customWidth="1"/>
    <col min="14326" max="14326" width="9.08984375" style="32"/>
    <col min="14327" max="14327" width="14" style="32" bestFit="1" customWidth="1"/>
    <col min="14328" max="14574" width="9.08984375" style="32"/>
    <col min="14575" max="14575" width="9.54296875" style="32" customWidth="1"/>
    <col min="14576" max="14576" width="8.6328125" style="32" customWidth="1"/>
    <col min="14577" max="14577" width="8.54296875" style="32" customWidth="1"/>
    <col min="14578" max="14578" width="33" style="32" customWidth="1"/>
    <col min="14579" max="14579" width="18.36328125" style="32" customWidth="1"/>
    <col min="14580" max="14580" width="10.453125" style="32" customWidth="1"/>
    <col min="14581" max="14581" width="14.453125" style="32" bestFit="1" customWidth="1"/>
    <col min="14582" max="14582" width="9.08984375" style="32"/>
    <col min="14583" max="14583" width="14" style="32" bestFit="1" customWidth="1"/>
    <col min="14584" max="14830" width="9.08984375" style="32"/>
    <col min="14831" max="14831" width="9.54296875" style="32" customWidth="1"/>
    <col min="14832" max="14832" width="8.6328125" style="32" customWidth="1"/>
    <col min="14833" max="14833" width="8.54296875" style="32" customWidth="1"/>
    <col min="14834" max="14834" width="33" style="32" customWidth="1"/>
    <col min="14835" max="14835" width="18.36328125" style="32" customWidth="1"/>
    <col min="14836" max="14836" width="10.453125" style="32" customWidth="1"/>
    <col min="14837" max="14837" width="14.453125" style="32" bestFit="1" customWidth="1"/>
    <col min="14838" max="14838" width="9.08984375" style="32"/>
    <col min="14839" max="14839" width="14" style="32" bestFit="1" customWidth="1"/>
    <col min="14840" max="15086" width="9.08984375" style="32"/>
    <col min="15087" max="15087" width="9.54296875" style="32" customWidth="1"/>
    <col min="15088" max="15088" width="8.6328125" style="32" customWidth="1"/>
    <col min="15089" max="15089" width="8.54296875" style="32" customWidth="1"/>
    <col min="15090" max="15090" width="33" style="32" customWidth="1"/>
    <col min="15091" max="15091" width="18.36328125" style="32" customWidth="1"/>
    <col min="15092" max="15092" width="10.453125" style="32" customWidth="1"/>
    <col min="15093" max="15093" width="14.453125" style="32" bestFit="1" customWidth="1"/>
    <col min="15094" max="15094" width="9.08984375" style="32"/>
    <col min="15095" max="15095" width="14" style="32" bestFit="1" customWidth="1"/>
    <col min="15096" max="15342" width="9.08984375" style="32"/>
    <col min="15343" max="15343" width="9.54296875" style="32" customWidth="1"/>
    <col min="15344" max="15344" width="8.6328125" style="32" customWidth="1"/>
    <col min="15345" max="15345" width="8.54296875" style="32" customWidth="1"/>
    <col min="15346" max="15346" width="33" style="32" customWidth="1"/>
    <col min="15347" max="15347" width="18.36328125" style="32" customWidth="1"/>
    <col min="15348" max="15348" width="10.453125" style="32" customWidth="1"/>
    <col min="15349" max="15349" width="14.453125" style="32" bestFit="1" customWidth="1"/>
    <col min="15350" max="15350" width="9.08984375" style="32"/>
    <col min="15351" max="15351" width="14" style="32" bestFit="1" customWidth="1"/>
    <col min="15352" max="15598" width="9.08984375" style="32"/>
    <col min="15599" max="15599" width="9.54296875" style="32" customWidth="1"/>
    <col min="15600" max="15600" width="8.6328125" style="32" customWidth="1"/>
    <col min="15601" max="15601" width="8.54296875" style="32" customWidth="1"/>
    <col min="15602" max="15602" width="33" style="32" customWidth="1"/>
    <col min="15603" max="15603" width="18.36328125" style="32" customWidth="1"/>
    <col min="15604" max="15604" width="10.453125" style="32" customWidth="1"/>
    <col min="15605" max="15605" width="14.453125" style="32" bestFit="1" customWidth="1"/>
    <col min="15606" max="15606" width="9.08984375" style="32"/>
    <col min="15607" max="15607" width="14" style="32" bestFit="1" customWidth="1"/>
    <col min="15608" max="15854" width="9.08984375" style="32"/>
    <col min="15855" max="15855" width="9.54296875" style="32" customWidth="1"/>
    <col min="15856" max="15856" width="8.6328125" style="32" customWidth="1"/>
    <col min="15857" max="15857" width="8.54296875" style="32" customWidth="1"/>
    <col min="15858" max="15858" width="33" style="32" customWidth="1"/>
    <col min="15859" max="15859" width="18.36328125" style="32" customWidth="1"/>
    <col min="15860" max="15860" width="10.453125" style="32" customWidth="1"/>
    <col min="15861" max="15861" width="14.453125" style="32" bestFit="1" customWidth="1"/>
    <col min="15862" max="15862" width="9.08984375" style="32"/>
    <col min="15863" max="15863" width="14" style="32" bestFit="1" customWidth="1"/>
    <col min="15864" max="16110" width="9.08984375" style="32"/>
    <col min="16111" max="16111" width="9.54296875" style="32" customWidth="1"/>
    <col min="16112" max="16112" width="8.6328125" style="32" customWidth="1"/>
    <col min="16113" max="16113" width="8.54296875" style="32" customWidth="1"/>
    <col min="16114" max="16114" width="33" style="32" customWidth="1"/>
    <col min="16115" max="16115" width="18.36328125" style="32" customWidth="1"/>
    <col min="16116" max="16116" width="10.453125" style="32" customWidth="1"/>
    <col min="16117" max="16117" width="14.453125" style="32" bestFit="1" customWidth="1"/>
    <col min="16118" max="16118" width="9.08984375" style="32"/>
    <col min="16119" max="16119" width="14" style="32" bestFit="1" customWidth="1"/>
    <col min="16120" max="16361" width="9.08984375" style="32"/>
    <col min="16362" max="16384" width="9" style="32" customWidth="1"/>
  </cols>
  <sheetData>
    <row r="1" spans="1:11" ht="15.5" customHeight="1" x14ac:dyDescent="0.35">
      <c r="A1" s="52"/>
      <c r="B1" s="52"/>
      <c r="F1" s="338" t="s">
        <v>107</v>
      </c>
      <c r="G1" s="338"/>
      <c r="H1" s="338"/>
    </row>
    <row r="2" spans="1:11" ht="9.5" customHeight="1" x14ac:dyDescent="0.35">
      <c r="A2" s="118"/>
      <c r="B2" s="338"/>
      <c r="C2" s="338"/>
      <c r="D2" s="338"/>
      <c r="E2" s="338"/>
      <c r="F2" s="338"/>
    </row>
    <row r="3" spans="1:11" ht="21.9" customHeight="1" x14ac:dyDescent="0.35">
      <c r="B3" s="310" t="s">
        <v>78</v>
      </c>
      <c r="C3" s="310"/>
      <c r="D3" s="310"/>
      <c r="E3" s="310"/>
      <c r="F3" s="310"/>
    </row>
    <row r="4" spans="1:11" ht="17.399999999999999" customHeight="1" x14ac:dyDescent="0.35">
      <c r="A4" s="309" t="str">
        <f>'B01'!A4:D4</f>
        <v>(Kèm theo Nghị quyết số         /NQ-HĐND ngày      /     /2026 của HĐND xã Tân Lợi)</v>
      </c>
      <c r="B4" s="309"/>
      <c r="C4" s="309"/>
      <c r="D4" s="309"/>
      <c r="E4" s="309"/>
      <c r="F4" s="309"/>
    </row>
    <row r="5" spans="1:11" ht="17.149999999999999" customHeight="1" x14ac:dyDescent="0.35">
      <c r="A5" s="35"/>
      <c r="B5" s="35"/>
      <c r="C5" s="35"/>
      <c r="D5" s="35"/>
      <c r="E5" s="35"/>
      <c r="F5" s="85" t="s">
        <v>231</v>
      </c>
    </row>
    <row r="6" spans="1:11" ht="53.25" customHeight="1" x14ac:dyDescent="0.35">
      <c r="A6" s="115" t="s">
        <v>1</v>
      </c>
      <c r="B6" s="68" t="s">
        <v>36</v>
      </c>
      <c r="C6" s="116" t="s">
        <v>37</v>
      </c>
      <c r="D6" s="116" t="s">
        <v>38</v>
      </c>
      <c r="E6" s="116" t="s">
        <v>113</v>
      </c>
      <c r="F6" s="102" t="s">
        <v>204</v>
      </c>
      <c r="G6" s="102" t="s">
        <v>202</v>
      </c>
      <c r="H6" s="102" t="s">
        <v>214</v>
      </c>
    </row>
    <row r="7" spans="1:11" ht="19.5" customHeight="1" x14ac:dyDescent="0.35">
      <c r="A7" s="115" t="s">
        <v>16</v>
      </c>
      <c r="B7" s="115" t="s">
        <v>17</v>
      </c>
      <c r="C7" s="115" t="s">
        <v>205</v>
      </c>
      <c r="D7" s="115" t="s">
        <v>206</v>
      </c>
      <c r="E7" s="115" t="s">
        <v>207</v>
      </c>
      <c r="F7" s="115">
        <v>1</v>
      </c>
      <c r="G7" s="115">
        <v>2</v>
      </c>
      <c r="H7" s="102" t="s">
        <v>215</v>
      </c>
    </row>
    <row r="8" spans="1:11" s="52" customFormat="1" ht="20.25" customHeight="1" x14ac:dyDescent="0.3">
      <c r="A8" s="72"/>
      <c r="B8" s="72" t="s">
        <v>116</v>
      </c>
      <c r="C8" s="72" t="s">
        <v>124</v>
      </c>
      <c r="D8" s="72" t="s">
        <v>124</v>
      </c>
      <c r="E8" s="6" t="s">
        <v>130</v>
      </c>
      <c r="F8" s="73">
        <f>F9+F13+F74</f>
        <v>176763000000</v>
      </c>
      <c r="G8" s="73">
        <f>G9+G13+G59+G72+G74</f>
        <v>123943599097</v>
      </c>
      <c r="H8" s="73">
        <f>G8/F8*100</f>
        <v>70.118519767711575</v>
      </c>
      <c r="I8" s="127">
        <v>227658362027</v>
      </c>
      <c r="J8" s="127">
        <f>I8-G8</f>
        <v>103714762930</v>
      </c>
    </row>
    <row r="9" spans="1:11" s="52" customFormat="1" ht="23.75" customHeight="1" x14ac:dyDescent="0.3">
      <c r="A9" s="72" t="s">
        <v>2</v>
      </c>
      <c r="B9" s="72" t="s">
        <v>116</v>
      </c>
      <c r="C9" s="72" t="s">
        <v>124</v>
      </c>
      <c r="D9" s="72" t="s">
        <v>124</v>
      </c>
      <c r="E9" s="6" t="s">
        <v>51</v>
      </c>
      <c r="F9" s="73">
        <f>F10+F12</f>
        <v>70295000000</v>
      </c>
      <c r="G9" s="73">
        <f>G10+G12</f>
        <v>0</v>
      </c>
      <c r="H9" s="73">
        <f t="shared" ref="H9:H48" si="0">G9/F9*100</f>
        <v>0</v>
      </c>
    </row>
    <row r="10" spans="1:11" s="52" customFormat="1" ht="18.75" customHeight="1" x14ac:dyDescent="0.3">
      <c r="A10" s="69">
        <v>1</v>
      </c>
      <c r="B10" s="69" t="s">
        <v>116</v>
      </c>
      <c r="C10" s="69" t="s">
        <v>149</v>
      </c>
      <c r="D10" s="69" t="s">
        <v>124</v>
      </c>
      <c r="E10" s="100" t="s">
        <v>151</v>
      </c>
      <c r="F10" s="101">
        <f>F11</f>
        <v>0</v>
      </c>
      <c r="G10" s="109"/>
      <c r="H10" s="73"/>
    </row>
    <row r="11" spans="1:11" s="52" customFormat="1" ht="18.75" customHeight="1" x14ac:dyDescent="0.3">
      <c r="A11" s="69"/>
      <c r="B11" s="69" t="s">
        <v>116</v>
      </c>
      <c r="C11" s="69" t="s">
        <v>149</v>
      </c>
      <c r="D11" s="69" t="s">
        <v>152</v>
      </c>
      <c r="E11" s="100" t="s">
        <v>150</v>
      </c>
      <c r="F11" s="109"/>
      <c r="G11" s="109"/>
      <c r="H11" s="73"/>
      <c r="I11" s="349" t="s">
        <v>251</v>
      </c>
      <c r="J11" s="52" t="s">
        <v>255</v>
      </c>
    </row>
    <row r="12" spans="1:11" s="52" customFormat="1" ht="18.649999999999999" customHeight="1" x14ac:dyDescent="0.3">
      <c r="A12" s="69">
        <v>2</v>
      </c>
      <c r="B12" s="69"/>
      <c r="C12" s="69"/>
      <c r="D12" s="69" t="s">
        <v>124</v>
      </c>
      <c r="E12" s="100" t="s">
        <v>176</v>
      </c>
      <c r="F12" s="101">
        <v>70295000000</v>
      </c>
      <c r="G12" s="101"/>
      <c r="H12" s="73">
        <f t="shared" si="0"/>
        <v>0</v>
      </c>
      <c r="I12" s="349"/>
    </row>
    <row r="13" spans="1:11" s="52" customFormat="1" ht="21.75" customHeight="1" x14ac:dyDescent="0.3">
      <c r="A13" s="72" t="s">
        <v>5</v>
      </c>
      <c r="B13" s="72" t="s">
        <v>116</v>
      </c>
      <c r="C13" s="72" t="s">
        <v>124</v>
      </c>
      <c r="D13" s="72" t="s">
        <v>124</v>
      </c>
      <c r="E13" s="6" t="s">
        <v>52</v>
      </c>
      <c r="F13" s="73">
        <f>F14+F16+F18+F30+F32+F34+F47+F49</f>
        <v>102663000000</v>
      </c>
      <c r="G13" s="73">
        <f>G14+G16+G18+G28+G30+G32+G34+G47+G49</f>
        <v>102886042475</v>
      </c>
      <c r="H13" s="148">
        <f t="shared" si="0"/>
        <v>100.21725692313686</v>
      </c>
      <c r="I13" s="170">
        <v>123943599097</v>
      </c>
      <c r="J13" s="73">
        <f>G8-I13</f>
        <v>0</v>
      </c>
      <c r="K13" s="130">
        <f>I13-G8</f>
        <v>0</v>
      </c>
    </row>
    <row r="14" spans="1:11" s="52" customFormat="1" ht="21" customHeight="1" x14ac:dyDescent="0.3">
      <c r="A14" s="72">
        <v>1</v>
      </c>
      <c r="B14" s="72" t="s">
        <v>116</v>
      </c>
      <c r="C14" s="72" t="s">
        <v>117</v>
      </c>
      <c r="D14" s="72" t="s">
        <v>124</v>
      </c>
      <c r="E14" s="6" t="s">
        <v>119</v>
      </c>
      <c r="F14" s="73">
        <f>F15</f>
        <v>5917000000</v>
      </c>
      <c r="G14" s="73">
        <f>G15</f>
        <v>8053994295</v>
      </c>
      <c r="H14" s="148">
        <f>G14/F14*100</f>
        <v>136.11617872232551</v>
      </c>
      <c r="I14" s="130">
        <f>I13-G8</f>
        <v>0</v>
      </c>
      <c r="J14" s="130"/>
    </row>
    <row r="15" spans="1:11" s="52" customFormat="1" ht="18.75" customHeight="1" x14ac:dyDescent="0.3">
      <c r="A15" s="69"/>
      <c r="B15" s="69" t="s">
        <v>116</v>
      </c>
      <c r="C15" s="69" t="s">
        <v>117</v>
      </c>
      <c r="D15" s="69" t="s">
        <v>118</v>
      </c>
      <c r="E15" s="100" t="s">
        <v>119</v>
      </c>
      <c r="F15" s="101">
        <v>5917000000</v>
      </c>
      <c r="G15" s="101">
        <v>8053994295</v>
      </c>
      <c r="H15" s="149">
        <f t="shared" si="0"/>
        <v>136.11617872232551</v>
      </c>
      <c r="K15" s="130">
        <f>G8-I13</f>
        <v>0</v>
      </c>
    </row>
    <row r="16" spans="1:11" s="52" customFormat="1" ht="21.75" customHeight="1" x14ac:dyDescent="0.3">
      <c r="A16" s="72">
        <v>2</v>
      </c>
      <c r="B16" s="72" t="s">
        <v>116</v>
      </c>
      <c r="C16" s="72" t="s">
        <v>120</v>
      </c>
      <c r="D16" s="72" t="s">
        <v>124</v>
      </c>
      <c r="E16" s="6" t="s">
        <v>122</v>
      </c>
      <c r="F16" s="73">
        <f>F17</f>
        <v>2586000000</v>
      </c>
      <c r="G16" s="73">
        <f>G17</f>
        <v>2159078000</v>
      </c>
      <c r="H16" s="148">
        <f t="shared" si="0"/>
        <v>83.491028615622582</v>
      </c>
      <c r="I16" s="130"/>
    </row>
    <row r="17" spans="1:11" s="52" customFormat="1" ht="19.5" customHeight="1" x14ac:dyDescent="0.3">
      <c r="A17" s="69"/>
      <c r="B17" s="69" t="s">
        <v>116</v>
      </c>
      <c r="C17" s="69" t="s">
        <v>120</v>
      </c>
      <c r="D17" s="69" t="s">
        <v>121</v>
      </c>
      <c r="E17" s="100" t="s">
        <v>254</v>
      </c>
      <c r="F17" s="101">
        <v>2586000000</v>
      </c>
      <c r="G17" s="168">
        <v>2159078000</v>
      </c>
      <c r="H17" s="149">
        <f t="shared" si="0"/>
        <v>83.491028615622582</v>
      </c>
      <c r="I17" s="130"/>
      <c r="K17" s="130">
        <f>G8-I13</f>
        <v>0</v>
      </c>
    </row>
    <row r="18" spans="1:11" s="52" customFormat="1" ht="23.75" customHeight="1" x14ac:dyDescent="0.3">
      <c r="A18" s="72">
        <v>3</v>
      </c>
      <c r="B18" s="72" t="s">
        <v>116</v>
      </c>
      <c r="C18" s="72" t="s">
        <v>123</v>
      </c>
      <c r="D18" s="72" t="s">
        <v>124</v>
      </c>
      <c r="E18" s="6" t="s">
        <v>125</v>
      </c>
      <c r="F18" s="163">
        <f>F19+F23+F27</f>
        <v>42853000000</v>
      </c>
      <c r="G18" s="163">
        <f>G19+G23+G27</f>
        <v>46355628000</v>
      </c>
      <c r="H18" s="148">
        <f t="shared" si="0"/>
        <v>108.17358878024876</v>
      </c>
      <c r="I18" s="130"/>
      <c r="J18" s="130"/>
    </row>
    <row r="19" spans="1:11" s="52" customFormat="1" ht="23.75" customHeight="1" x14ac:dyDescent="0.3">
      <c r="A19" s="69"/>
      <c r="B19" s="69" t="s">
        <v>116</v>
      </c>
      <c r="C19" s="69" t="s">
        <v>123</v>
      </c>
      <c r="D19" s="69" t="s">
        <v>126</v>
      </c>
      <c r="E19" s="100" t="s">
        <v>127</v>
      </c>
      <c r="F19" s="101">
        <f>SUM(F20:F22)</f>
        <v>13874000000</v>
      </c>
      <c r="G19" s="101">
        <f>SUM(G20:G22)</f>
        <v>16279582000</v>
      </c>
      <c r="H19" s="149">
        <f t="shared" si="0"/>
        <v>117.33877756955455</v>
      </c>
      <c r="J19" s="130"/>
    </row>
    <row r="20" spans="1:11" s="48" customFormat="1" ht="23.75" customHeight="1" x14ac:dyDescent="0.35">
      <c r="A20" s="71"/>
      <c r="B20" s="71"/>
      <c r="C20" s="71"/>
      <c r="D20" s="71"/>
      <c r="E20" s="110" t="s">
        <v>172</v>
      </c>
      <c r="F20" s="111">
        <v>4651000000</v>
      </c>
      <c r="G20" s="111">
        <v>5996396000</v>
      </c>
      <c r="H20" s="149">
        <f t="shared" si="0"/>
        <v>128.92702644592561</v>
      </c>
    </row>
    <row r="21" spans="1:11" s="48" customFormat="1" ht="23.75" customHeight="1" x14ac:dyDescent="0.35">
      <c r="A21" s="71"/>
      <c r="B21" s="71"/>
      <c r="C21" s="71"/>
      <c r="D21" s="71"/>
      <c r="E21" s="110" t="s">
        <v>174</v>
      </c>
      <c r="F21" s="111">
        <v>4413000000</v>
      </c>
      <c r="G21" s="111">
        <v>4912236000</v>
      </c>
      <c r="H21" s="149">
        <f t="shared" si="0"/>
        <v>111.3128484024473</v>
      </c>
    </row>
    <row r="22" spans="1:11" s="48" customFormat="1" ht="23.75" customHeight="1" x14ac:dyDescent="0.35">
      <c r="A22" s="71"/>
      <c r="B22" s="71"/>
      <c r="C22" s="71"/>
      <c r="D22" s="71"/>
      <c r="E22" s="110" t="s">
        <v>173</v>
      </c>
      <c r="F22" s="111">
        <v>4810000000</v>
      </c>
      <c r="G22" s="111">
        <v>5370950000</v>
      </c>
      <c r="H22" s="149">
        <f t="shared" si="0"/>
        <v>111.66216216216216</v>
      </c>
    </row>
    <row r="23" spans="1:11" s="52" customFormat="1" ht="23.75" customHeight="1" x14ac:dyDescent="0.3">
      <c r="A23" s="69"/>
      <c r="B23" s="69" t="s">
        <v>116</v>
      </c>
      <c r="C23" s="69" t="s">
        <v>123</v>
      </c>
      <c r="D23" s="69" t="s">
        <v>128</v>
      </c>
      <c r="E23" s="100" t="s">
        <v>129</v>
      </c>
      <c r="F23" s="101">
        <f>SUM(F24:F26)</f>
        <v>26169000000</v>
      </c>
      <c r="G23" s="101">
        <f>SUM(G24:G26)</f>
        <v>30076046000</v>
      </c>
      <c r="H23" s="149">
        <f t="shared" si="0"/>
        <v>114.93005464480875</v>
      </c>
    </row>
    <row r="24" spans="1:11" s="48" customFormat="1" ht="23.75" customHeight="1" x14ac:dyDescent="0.35">
      <c r="A24" s="71"/>
      <c r="B24" s="71"/>
      <c r="C24" s="71"/>
      <c r="D24" s="71"/>
      <c r="E24" s="110" t="s">
        <v>177</v>
      </c>
      <c r="F24" s="111">
        <v>9924000000</v>
      </c>
      <c r="G24" s="111">
        <v>11458159000</v>
      </c>
      <c r="H24" s="149">
        <f t="shared" si="0"/>
        <v>115.45907900040307</v>
      </c>
    </row>
    <row r="25" spans="1:11" s="48" customFormat="1" ht="23.75" customHeight="1" x14ac:dyDescent="0.35">
      <c r="A25" s="71"/>
      <c r="B25" s="71"/>
      <c r="C25" s="71"/>
      <c r="D25" s="71"/>
      <c r="E25" s="110" t="s">
        <v>178</v>
      </c>
      <c r="F25" s="111">
        <v>7865000000</v>
      </c>
      <c r="G25" s="111">
        <v>9082087000</v>
      </c>
      <c r="H25" s="149">
        <f t="shared" si="0"/>
        <v>115.47472345835983</v>
      </c>
    </row>
    <row r="26" spans="1:11" s="48" customFormat="1" ht="23.75" customHeight="1" x14ac:dyDescent="0.35">
      <c r="A26" s="71"/>
      <c r="B26" s="71"/>
      <c r="C26" s="71"/>
      <c r="D26" s="71"/>
      <c r="E26" s="110" t="s">
        <v>179</v>
      </c>
      <c r="F26" s="111">
        <v>8380000000</v>
      </c>
      <c r="G26" s="111">
        <v>9535800000</v>
      </c>
      <c r="H26" s="149">
        <f t="shared" si="0"/>
        <v>113.79236276849642</v>
      </c>
    </row>
    <row r="27" spans="1:11" s="52" customFormat="1" ht="23.75" customHeight="1" x14ac:dyDescent="0.3">
      <c r="A27" s="69"/>
      <c r="B27" s="69" t="s">
        <v>116</v>
      </c>
      <c r="C27" s="69" t="s">
        <v>123</v>
      </c>
      <c r="D27" s="69"/>
      <c r="E27" s="158" t="s">
        <v>147</v>
      </c>
      <c r="F27" s="131">
        <v>2810000000</v>
      </c>
      <c r="G27" s="131"/>
      <c r="H27" s="101">
        <f>G27/F27*100</f>
        <v>0</v>
      </c>
      <c r="I27" s="130"/>
    </row>
    <row r="28" spans="1:11" s="52" customFormat="1" ht="32.25" customHeight="1" x14ac:dyDescent="0.3">
      <c r="A28" s="72">
        <v>4</v>
      </c>
      <c r="B28" s="72">
        <v>800</v>
      </c>
      <c r="C28" s="72">
        <v>100</v>
      </c>
      <c r="D28" s="72"/>
      <c r="E28" s="6" t="s">
        <v>233</v>
      </c>
      <c r="F28" s="163"/>
      <c r="G28" s="163">
        <f>G29</f>
        <v>1840000000</v>
      </c>
      <c r="H28" s="73"/>
      <c r="I28" s="130"/>
    </row>
    <row r="29" spans="1:11" s="52" customFormat="1" ht="23.75" customHeight="1" x14ac:dyDescent="0.3">
      <c r="A29" s="69"/>
      <c r="B29" s="69">
        <v>800</v>
      </c>
      <c r="C29" s="69">
        <v>100</v>
      </c>
      <c r="D29" s="69">
        <v>121</v>
      </c>
      <c r="E29" s="100" t="s">
        <v>252</v>
      </c>
      <c r="F29" s="108"/>
      <c r="G29" s="108">
        <v>1840000000</v>
      </c>
      <c r="H29" s="101"/>
      <c r="I29" s="130"/>
    </row>
    <row r="30" spans="1:11" s="52" customFormat="1" ht="21.75" customHeight="1" x14ac:dyDescent="0.3">
      <c r="A30" s="72">
        <v>5</v>
      </c>
      <c r="B30" s="72" t="s">
        <v>116</v>
      </c>
      <c r="C30" s="72" t="s">
        <v>131</v>
      </c>
      <c r="D30" s="72" t="s">
        <v>124</v>
      </c>
      <c r="E30" s="6" t="s">
        <v>132</v>
      </c>
      <c r="F30" s="73">
        <f>F31</f>
        <v>228000000</v>
      </c>
      <c r="G30" s="73">
        <f>G31</f>
        <v>228000000</v>
      </c>
      <c r="H30" s="73">
        <f t="shared" si="0"/>
        <v>100</v>
      </c>
    </row>
    <row r="31" spans="1:11" s="52" customFormat="1" ht="20.25" customHeight="1" x14ac:dyDescent="0.3">
      <c r="A31" s="69"/>
      <c r="B31" s="69" t="s">
        <v>116</v>
      </c>
      <c r="C31" s="69" t="s">
        <v>131</v>
      </c>
      <c r="D31" s="69" t="s">
        <v>133</v>
      </c>
      <c r="E31" s="100" t="s">
        <v>253</v>
      </c>
      <c r="F31" s="101">
        <v>228000000</v>
      </c>
      <c r="G31" s="101">
        <v>228000000</v>
      </c>
      <c r="H31" s="101">
        <f t="shared" si="0"/>
        <v>100</v>
      </c>
    </row>
    <row r="32" spans="1:11" s="52" customFormat="1" ht="21.75" customHeight="1" x14ac:dyDescent="0.3">
      <c r="A32" s="72">
        <v>6</v>
      </c>
      <c r="B32" s="72" t="s">
        <v>116</v>
      </c>
      <c r="C32" s="72" t="s">
        <v>149</v>
      </c>
      <c r="D32" s="72" t="s">
        <v>124</v>
      </c>
      <c r="E32" s="6" t="s">
        <v>151</v>
      </c>
      <c r="F32" s="73">
        <f>F33</f>
        <v>1840000000</v>
      </c>
      <c r="G32" s="159">
        <f>G33</f>
        <v>0</v>
      </c>
      <c r="H32" s="73">
        <f t="shared" si="0"/>
        <v>0</v>
      </c>
    </row>
    <row r="33" spans="1:9" s="52" customFormat="1" ht="20.25" customHeight="1" x14ac:dyDescent="0.3">
      <c r="A33" s="69"/>
      <c r="B33" s="69" t="s">
        <v>116</v>
      </c>
      <c r="C33" s="69" t="s">
        <v>234</v>
      </c>
      <c r="D33" s="69">
        <v>314</v>
      </c>
      <c r="E33" s="100" t="s">
        <v>150</v>
      </c>
      <c r="F33" s="101">
        <v>1840000000</v>
      </c>
      <c r="G33" s="132"/>
      <c r="H33" s="101">
        <f t="shared" si="0"/>
        <v>0</v>
      </c>
    </row>
    <row r="34" spans="1:9" s="52" customFormat="1" ht="30.9" customHeight="1" x14ac:dyDescent="0.3">
      <c r="A34" s="72">
        <v>7</v>
      </c>
      <c r="B34" s="72" t="s">
        <v>116</v>
      </c>
      <c r="C34" s="72" t="s">
        <v>134</v>
      </c>
      <c r="D34" s="72" t="s">
        <v>124</v>
      </c>
      <c r="E34" s="6" t="s">
        <v>135</v>
      </c>
      <c r="F34" s="73">
        <f>F35+F42+F44+F45+F46</f>
        <v>26662000000</v>
      </c>
      <c r="G34" s="73">
        <f>G35+G42+G44+G45+G46</f>
        <v>40351367780</v>
      </c>
      <c r="H34" s="73">
        <f t="shared" si="0"/>
        <v>151.34411439501915</v>
      </c>
    </row>
    <row r="35" spans="1:9" s="48" customFormat="1" ht="23.75" customHeight="1" x14ac:dyDescent="0.35">
      <c r="A35" s="71"/>
      <c r="B35" s="69" t="s">
        <v>116</v>
      </c>
      <c r="C35" s="69" t="s">
        <v>134</v>
      </c>
      <c r="D35" s="69" t="s">
        <v>136</v>
      </c>
      <c r="E35" s="100" t="s">
        <v>137</v>
      </c>
      <c r="F35" s="70">
        <f>SUM(F36:F41)</f>
        <v>16294000000</v>
      </c>
      <c r="G35" s="70">
        <f>SUM(G36:G41)</f>
        <v>26513745780</v>
      </c>
      <c r="H35" s="101">
        <f t="shared" si="0"/>
        <v>162.72091432429113</v>
      </c>
      <c r="I35" s="155"/>
    </row>
    <row r="36" spans="1:9" s="48" customFormat="1" ht="17.25" customHeight="1" x14ac:dyDescent="0.35">
      <c r="A36" s="71"/>
      <c r="B36" s="71"/>
      <c r="C36" s="71"/>
      <c r="D36" s="71"/>
      <c r="E36" s="110" t="s">
        <v>154</v>
      </c>
      <c r="F36" s="112">
        <v>2676000000</v>
      </c>
      <c r="G36" s="70">
        <f>15879863539-G64</f>
        <v>5375544400</v>
      </c>
      <c r="H36" s="101">
        <f t="shared" si="0"/>
        <v>200.8798355754858</v>
      </c>
      <c r="I36" s="155">
        <f>G36+G64</f>
        <v>15879863539</v>
      </c>
    </row>
    <row r="37" spans="1:9" s="48" customFormat="1" ht="17.25" customHeight="1" x14ac:dyDescent="0.35">
      <c r="A37" s="71"/>
      <c r="B37" s="71"/>
      <c r="C37" s="71"/>
      <c r="D37" s="71"/>
      <c r="E37" s="110" t="s">
        <v>155</v>
      </c>
      <c r="F37" s="112">
        <v>2427000000</v>
      </c>
      <c r="G37" s="152">
        <f>14217697963-G47-G28-G65-G70</f>
        <v>4302146080</v>
      </c>
      <c r="H37" s="101">
        <f t="shared" si="0"/>
        <v>177.26189039967036</v>
      </c>
      <c r="I37" s="155">
        <f>G37+G28+G47+G65+G70</f>
        <v>14217697963</v>
      </c>
    </row>
    <row r="38" spans="1:9" s="48" customFormat="1" ht="17.25" customHeight="1" x14ac:dyDescent="0.35">
      <c r="A38" s="71"/>
      <c r="B38" s="71"/>
      <c r="C38" s="71"/>
      <c r="D38" s="71"/>
      <c r="E38" s="110" t="s">
        <v>156</v>
      </c>
      <c r="F38" s="112">
        <v>1555000000</v>
      </c>
      <c r="G38" s="70">
        <v>1903316394</v>
      </c>
      <c r="H38" s="101">
        <f t="shared" si="0"/>
        <v>122.39976810289389</v>
      </c>
      <c r="I38" s="155">
        <f>G38</f>
        <v>1903316394</v>
      </c>
    </row>
    <row r="39" spans="1:9" s="48" customFormat="1" ht="17.25" customHeight="1" x14ac:dyDescent="0.35">
      <c r="A39" s="71"/>
      <c r="B39" s="71"/>
      <c r="C39" s="71"/>
      <c r="D39" s="71"/>
      <c r="E39" s="110" t="s">
        <v>185</v>
      </c>
      <c r="F39" s="112">
        <v>8239000000</v>
      </c>
      <c r="G39" s="166">
        <f>13902656906-G17-G63</f>
        <v>10761228906</v>
      </c>
      <c r="H39" s="101">
        <f t="shared" si="0"/>
        <v>130.61328930695473</v>
      </c>
      <c r="I39" s="155">
        <f>G39+G17+G63</f>
        <v>13902656906</v>
      </c>
    </row>
    <row r="40" spans="1:9" s="48" customFormat="1" ht="17.25" customHeight="1" x14ac:dyDescent="0.35">
      <c r="A40" s="71"/>
      <c r="B40" s="71"/>
      <c r="C40" s="71"/>
      <c r="D40" s="71"/>
      <c r="E40" s="110" t="s">
        <v>157</v>
      </c>
      <c r="F40" s="112">
        <v>1397000000</v>
      </c>
      <c r="G40" s="167">
        <f>4108250000-G31-G66</f>
        <v>3791250000</v>
      </c>
      <c r="H40" s="101">
        <f t="shared" si="0"/>
        <v>271.38511095204007</v>
      </c>
      <c r="I40" s="155">
        <f>G40+G30+G66</f>
        <v>4108250000</v>
      </c>
    </row>
    <row r="41" spans="1:9" s="48" customFormat="1" ht="17.25" customHeight="1" x14ac:dyDescent="0.35">
      <c r="A41" s="71"/>
      <c r="B41" s="71"/>
      <c r="C41" s="71"/>
      <c r="D41" s="71"/>
      <c r="E41" s="110" t="s">
        <v>232</v>
      </c>
      <c r="F41" s="112"/>
      <c r="G41" s="112">
        <f>4528260000-G67</f>
        <v>380260000</v>
      </c>
      <c r="H41" s="101"/>
      <c r="I41" s="155">
        <f>G41+G67</f>
        <v>4528260000</v>
      </c>
    </row>
    <row r="42" spans="1:9" s="48" customFormat="1" ht="23.75" customHeight="1" x14ac:dyDescent="0.35">
      <c r="A42" s="71"/>
      <c r="B42" s="69" t="s">
        <v>116</v>
      </c>
      <c r="C42" s="69" t="s">
        <v>134</v>
      </c>
      <c r="D42" s="69" t="s">
        <v>138</v>
      </c>
      <c r="E42" s="100" t="s">
        <v>139</v>
      </c>
      <c r="F42" s="70">
        <f>F43</f>
        <v>6743000000</v>
      </c>
      <c r="G42" s="70">
        <f>G43</f>
        <v>9774796000</v>
      </c>
      <c r="H42" s="101">
        <f t="shared" si="0"/>
        <v>144.96212368382027</v>
      </c>
    </row>
    <row r="43" spans="1:9" s="48" customFormat="1" ht="18" customHeight="1" x14ac:dyDescent="0.35">
      <c r="A43" s="71"/>
      <c r="B43" s="69"/>
      <c r="C43" s="69"/>
      <c r="D43" s="69"/>
      <c r="E43" s="110" t="s">
        <v>175</v>
      </c>
      <c r="F43" s="70">
        <v>6743000000</v>
      </c>
      <c r="G43" s="70">
        <f>10795696000-G61</f>
        <v>9774796000</v>
      </c>
      <c r="H43" s="101">
        <f t="shared" si="0"/>
        <v>144.96212368382027</v>
      </c>
      <c r="I43" s="155">
        <f>G43+G61</f>
        <v>10795696000</v>
      </c>
    </row>
    <row r="44" spans="1:9" ht="30.65" customHeight="1" x14ac:dyDescent="0.35">
      <c r="A44" s="69"/>
      <c r="B44" s="69" t="s">
        <v>116</v>
      </c>
      <c r="C44" s="69" t="s">
        <v>134</v>
      </c>
      <c r="D44" s="69" t="s">
        <v>140</v>
      </c>
      <c r="E44" s="100" t="s">
        <v>180</v>
      </c>
      <c r="F44" s="70">
        <v>2569000000</v>
      </c>
      <c r="G44" s="70">
        <f>4198236000-G62</f>
        <v>4062826000</v>
      </c>
      <c r="H44" s="101">
        <f t="shared" si="0"/>
        <v>158.14815103152978</v>
      </c>
      <c r="I44" s="155">
        <f>G44+G62</f>
        <v>4198236000</v>
      </c>
    </row>
    <row r="45" spans="1:9" s="34" customFormat="1" ht="36.65" hidden="1" customHeight="1" x14ac:dyDescent="0.35">
      <c r="A45" s="71"/>
      <c r="B45" s="69" t="s">
        <v>116</v>
      </c>
      <c r="C45" s="69" t="s">
        <v>134</v>
      </c>
      <c r="D45" s="69" t="s">
        <v>141</v>
      </c>
      <c r="E45" s="100" t="s">
        <v>142</v>
      </c>
      <c r="F45" s="70"/>
      <c r="G45" s="70"/>
      <c r="H45" s="101"/>
    </row>
    <row r="46" spans="1:9" s="52" customFormat="1" ht="20.25" customHeight="1" x14ac:dyDescent="0.3">
      <c r="A46" s="69"/>
      <c r="B46" s="69" t="s">
        <v>116</v>
      </c>
      <c r="C46" s="69" t="s">
        <v>134</v>
      </c>
      <c r="D46" s="69"/>
      <c r="E46" s="158" t="s">
        <v>158</v>
      </c>
      <c r="F46" s="132">
        <v>1056000000</v>
      </c>
      <c r="G46" s="132"/>
      <c r="H46" s="101">
        <f t="shared" si="0"/>
        <v>0</v>
      </c>
    </row>
    <row r="47" spans="1:9" s="48" customFormat="1" ht="23.75" customHeight="1" x14ac:dyDescent="0.35">
      <c r="A47" s="72">
        <v>8</v>
      </c>
      <c r="B47" s="72" t="s">
        <v>116</v>
      </c>
      <c r="C47" s="72" t="s">
        <v>143</v>
      </c>
      <c r="D47" s="72" t="s">
        <v>124</v>
      </c>
      <c r="E47" s="6" t="s">
        <v>144</v>
      </c>
      <c r="F47" s="113">
        <f>12163000000-F14-F16</f>
        <v>3660000000</v>
      </c>
      <c r="G47" s="160">
        <f>G48</f>
        <v>3897974400</v>
      </c>
      <c r="H47" s="73">
        <f t="shared" si="0"/>
        <v>106.50203278688524</v>
      </c>
    </row>
    <row r="48" spans="1:9" s="48" customFormat="1" ht="36.65" customHeight="1" x14ac:dyDescent="0.35">
      <c r="A48" s="71"/>
      <c r="B48" s="69" t="s">
        <v>116</v>
      </c>
      <c r="C48" s="69" t="s">
        <v>143</v>
      </c>
      <c r="D48" s="69" t="s">
        <v>145</v>
      </c>
      <c r="E48" s="100" t="s">
        <v>256</v>
      </c>
      <c r="F48" s="70">
        <v>3660000000</v>
      </c>
      <c r="G48" s="70">
        <v>3897974400</v>
      </c>
      <c r="H48" s="101">
        <f t="shared" si="0"/>
        <v>106.50203278688524</v>
      </c>
    </row>
    <row r="49" spans="1:9" s="52" customFormat="1" ht="21.75" customHeight="1" x14ac:dyDescent="0.3">
      <c r="A49" s="72">
        <v>9</v>
      </c>
      <c r="B49" s="72" t="s">
        <v>116</v>
      </c>
      <c r="C49" s="72"/>
      <c r="D49" s="72"/>
      <c r="E49" s="6" t="s">
        <v>181</v>
      </c>
      <c r="F49" s="113">
        <f>F50+F51</f>
        <v>18917000000</v>
      </c>
      <c r="G49" s="113">
        <f>G50</f>
        <v>0</v>
      </c>
      <c r="H49" s="73">
        <f>G49/F49*100</f>
        <v>0</v>
      </c>
      <c r="I49" s="127">
        <f>F50+SUM(F52:F58)</f>
        <v>18917000000</v>
      </c>
    </row>
    <row r="50" spans="1:9" s="52" customFormat="1" ht="67.5" customHeight="1" x14ac:dyDescent="0.3">
      <c r="A50" s="69" t="s">
        <v>187</v>
      </c>
      <c r="B50" s="69"/>
      <c r="C50" s="69"/>
      <c r="D50" s="69"/>
      <c r="E50" s="100" t="s">
        <v>182</v>
      </c>
      <c r="F50" s="70">
        <v>10036000000</v>
      </c>
      <c r="G50" s="169"/>
      <c r="H50" s="101">
        <f>G50/F50*100</f>
        <v>0</v>
      </c>
      <c r="I50" s="127">
        <f>G50+G68</f>
        <v>0</v>
      </c>
    </row>
    <row r="51" spans="1:9" s="52" customFormat="1" ht="17.25" customHeight="1" x14ac:dyDescent="0.3">
      <c r="A51" s="69"/>
      <c r="B51" s="69"/>
      <c r="C51" s="69"/>
      <c r="D51" s="69"/>
      <c r="E51" s="100" t="s">
        <v>240</v>
      </c>
      <c r="F51" s="70">
        <f>SUM(F52:F58)</f>
        <v>8881000000</v>
      </c>
      <c r="G51" s="70"/>
      <c r="H51" s="101"/>
    </row>
    <row r="52" spans="1:9" s="52" customFormat="1" ht="21.75" hidden="1" customHeight="1" x14ac:dyDescent="0.3">
      <c r="A52" s="69" t="s">
        <v>188</v>
      </c>
      <c r="B52" s="69"/>
      <c r="C52" s="69"/>
      <c r="D52" s="69"/>
      <c r="E52" s="100" t="s">
        <v>183</v>
      </c>
      <c r="F52" s="70">
        <v>1700000000</v>
      </c>
      <c r="G52" s="70"/>
      <c r="H52" s="101">
        <f t="shared" ref="H52:H58" si="1">G52/F52*100</f>
        <v>0</v>
      </c>
    </row>
    <row r="53" spans="1:9" s="52" customFormat="1" ht="21.75" hidden="1" customHeight="1" x14ac:dyDescent="0.3">
      <c r="A53" s="69" t="s">
        <v>189</v>
      </c>
      <c r="B53" s="69"/>
      <c r="C53" s="69"/>
      <c r="D53" s="69"/>
      <c r="E53" s="100" t="s">
        <v>184</v>
      </c>
      <c r="F53" s="70">
        <v>900000000</v>
      </c>
      <c r="G53" s="70"/>
      <c r="H53" s="101">
        <f t="shared" si="1"/>
        <v>0</v>
      </c>
    </row>
    <row r="54" spans="1:9" s="52" customFormat="1" ht="21.75" hidden="1" customHeight="1" x14ac:dyDescent="0.3">
      <c r="A54" s="69" t="s">
        <v>190</v>
      </c>
      <c r="B54" s="69"/>
      <c r="C54" s="69"/>
      <c r="D54" s="69"/>
      <c r="E54" s="100" t="s">
        <v>185</v>
      </c>
      <c r="F54" s="70">
        <v>2600000000</v>
      </c>
      <c r="G54" s="70"/>
      <c r="H54" s="101">
        <f t="shared" si="1"/>
        <v>0</v>
      </c>
    </row>
    <row r="55" spans="1:9" s="52" customFormat="1" ht="21.75" hidden="1" customHeight="1" x14ac:dyDescent="0.3">
      <c r="A55" s="69" t="s">
        <v>191</v>
      </c>
      <c r="B55" s="69"/>
      <c r="C55" s="69"/>
      <c r="D55" s="69"/>
      <c r="E55" s="100" t="s">
        <v>154</v>
      </c>
      <c r="F55" s="70">
        <v>1081000000</v>
      </c>
      <c r="G55" s="70"/>
      <c r="H55" s="101">
        <f t="shared" si="1"/>
        <v>0</v>
      </c>
    </row>
    <row r="56" spans="1:9" s="52" customFormat="1" ht="21.75" hidden="1" customHeight="1" x14ac:dyDescent="0.3">
      <c r="A56" s="69" t="s">
        <v>192</v>
      </c>
      <c r="B56" s="69"/>
      <c r="C56" s="69"/>
      <c r="D56" s="69"/>
      <c r="E56" s="100" t="s">
        <v>155</v>
      </c>
      <c r="F56" s="70">
        <v>1000000000</v>
      </c>
      <c r="G56" s="70"/>
      <c r="H56" s="101">
        <f t="shared" si="1"/>
        <v>0</v>
      </c>
    </row>
    <row r="57" spans="1:9" s="52" customFormat="1" ht="21.75" hidden="1" customHeight="1" x14ac:dyDescent="0.3">
      <c r="A57" s="69" t="s">
        <v>193</v>
      </c>
      <c r="B57" s="69"/>
      <c r="C57" s="69"/>
      <c r="D57" s="69"/>
      <c r="E57" s="100" t="s">
        <v>156</v>
      </c>
      <c r="F57" s="70">
        <v>600000000</v>
      </c>
      <c r="G57" s="70"/>
      <c r="H57" s="101">
        <f t="shared" si="1"/>
        <v>0</v>
      </c>
    </row>
    <row r="58" spans="1:9" s="52" customFormat="1" ht="27.75" hidden="1" customHeight="1" x14ac:dyDescent="0.3">
      <c r="A58" s="69" t="s">
        <v>194</v>
      </c>
      <c r="B58" s="69"/>
      <c r="C58" s="69"/>
      <c r="D58" s="69"/>
      <c r="E58" s="100" t="s">
        <v>186</v>
      </c>
      <c r="F58" s="70">
        <v>1000000000</v>
      </c>
      <c r="G58" s="70"/>
      <c r="H58" s="101">
        <f t="shared" si="1"/>
        <v>0</v>
      </c>
    </row>
    <row r="59" spans="1:9" s="52" customFormat="1" ht="24.75" customHeight="1" x14ac:dyDescent="0.3">
      <c r="A59" s="72" t="s">
        <v>7</v>
      </c>
      <c r="B59" s="72">
        <v>800</v>
      </c>
      <c r="C59" s="72">
        <v>430</v>
      </c>
      <c r="D59" s="72"/>
      <c r="E59" s="6" t="s">
        <v>238</v>
      </c>
      <c r="F59" s="113"/>
      <c r="G59" s="113">
        <f>G60+G69</f>
        <v>21057556622</v>
      </c>
      <c r="H59" s="73"/>
    </row>
    <row r="60" spans="1:9" s="48" customFormat="1" ht="21.75" customHeight="1" x14ac:dyDescent="0.35">
      <c r="A60" s="71"/>
      <c r="B60" s="69">
        <v>800</v>
      </c>
      <c r="C60" s="69"/>
      <c r="D60" s="69">
        <v>432</v>
      </c>
      <c r="E60" s="100" t="s">
        <v>239</v>
      </c>
      <c r="F60" s="70">
        <f>SUM(F61:F67)</f>
        <v>0</v>
      </c>
      <c r="G60" s="195">
        <f>SUM(G61:G68)</f>
        <v>20975422622</v>
      </c>
      <c r="H60" s="101"/>
    </row>
    <row r="61" spans="1:9" s="48" customFormat="1" ht="16.5" customHeight="1" x14ac:dyDescent="0.35">
      <c r="A61" s="71"/>
      <c r="B61" s="69"/>
      <c r="C61" s="69"/>
      <c r="D61" s="69"/>
      <c r="E61" s="100" t="s">
        <v>183</v>
      </c>
      <c r="F61" s="70"/>
      <c r="G61" s="70">
        <f>965900000+55000000</f>
        <v>1020900000</v>
      </c>
      <c r="H61" s="101"/>
    </row>
    <row r="62" spans="1:9" s="48" customFormat="1" ht="16.5" customHeight="1" x14ac:dyDescent="0.35">
      <c r="A62" s="71"/>
      <c r="B62" s="69"/>
      <c r="C62" s="69"/>
      <c r="D62" s="69"/>
      <c r="E62" s="100" t="s">
        <v>261</v>
      </c>
      <c r="F62" s="70"/>
      <c r="G62" s="169">
        <f>117410000+18000000</f>
        <v>135410000</v>
      </c>
      <c r="H62" s="101"/>
    </row>
    <row r="63" spans="1:9" s="48" customFormat="1" ht="16.5" customHeight="1" x14ac:dyDescent="0.35">
      <c r="A63" s="71"/>
      <c r="B63" s="69"/>
      <c r="C63" s="69"/>
      <c r="D63" s="69"/>
      <c r="E63" s="100" t="s">
        <v>243</v>
      </c>
      <c r="F63" s="70"/>
      <c r="G63" s="70">
        <v>982350000</v>
      </c>
      <c r="H63" s="101"/>
    </row>
    <row r="64" spans="1:9" s="48" customFormat="1" ht="16.5" customHeight="1" x14ac:dyDescent="0.35">
      <c r="A64" s="71"/>
      <c r="B64" s="69"/>
      <c r="C64" s="69"/>
      <c r="D64" s="69"/>
      <c r="E64" s="100" t="s">
        <v>154</v>
      </c>
      <c r="F64" s="70"/>
      <c r="G64" s="169">
        <f>10486319139+18000000</f>
        <v>10504319139</v>
      </c>
      <c r="H64" s="101"/>
    </row>
    <row r="65" spans="1:9" s="48" customFormat="1" ht="16.5" customHeight="1" x14ac:dyDescent="0.35">
      <c r="A65" s="71"/>
      <c r="B65" s="69"/>
      <c r="C65" s="69"/>
      <c r="D65" s="69"/>
      <c r="E65" s="100" t="s">
        <v>244</v>
      </c>
      <c r="F65" s="70"/>
      <c r="G65" s="169">
        <f>3954443483+11000000+70000000+60000000</f>
        <v>4095443483</v>
      </c>
      <c r="H65" s="101"/>
    </row>
    <row r="66" spans="1:9" s="48" customFormat="1" ht="16.5" customHeight="1" x14ac:dyDescent="0.35">
      <c r="A66" s="71"/>
      <c r="B66" s="69"/>
      <c r="C66" s="69"/>
      <c r="D66" s="69"/>
      <c r="E66" s="100" t="s">
        <v>245</v>
      </c>
      <c r="F66" s="70"/>
      <c r="G66" s="70">
        <v>89000000</v>
      </c>
      <c r="H66" s="101"/>
    </row>
    <row r="67" spans="1:9" s="48" customFormat="1" ht="16.5" customHeight="1" x14ac:dyDescent="0.35">
      <c r="A67" s="71"/>
      <c r="B67" s="69"/>
      <c r="C67" s="69"/>
      <c r="D67" s="69"/>
      <c r="E67" s="100" t="s">
        <v>232</v>
      </c>
      <c r="F67" s="70"/>
      <c r="G67" s="169">
        <f>4092000000+21000000+35000000</f>
        <v>4148000000</v>
      </c>
      <c r="H67" s="101"/>
    </row>
    <row r="68" spans="1:9" s="48" customFormat="1" x14ac:dyDescent="0.35">
      <c r="A68" s="71"/>
      <c r="B68" s="69"/>
      <c r="C68" s="69"/>
      <c r="D68" s="69"/>
      <c r="E68" s="100" t="s">
        <v>265</v>
      </c>
      <c r="F68" s="70"/>
      <c r="G68" s="198"/>
      <c r="H68" s="101"/>
      <c r="I68" s="196">
        <f>(1900000000+21000000+35000000+11000000+70000000+60000000+55000000+18000000+18000000)</f>
        <v>2188000000</v>
      </c>
    </row>
    <row r="69" spans="1:9" s="52" customFormat="1" ht="21" customHeight="1" x14ac:dyDescent="0.3">
      <c r="A69" s="72"/>
      <c r="B69" s="72"/>
      <c r="C69" s="72"/>
      <c r="D69" s="69">
        <v>436</v>
      </c>
      <c r="E69" s="100" t="s">
        <v>236</v>
      </c>
      <c r="F69" s="70"/>
      <c r="G69" s="70">
        <f>G70+G71</f>
        <v>82134000</v>
      </c>
      <c r="H69" s="73"/>
      <c r="I69" s="70">
        <f>G69+I70</f>
        <v>9334328929</v>
      </c>
    </row>
    <row r="70" spans="1:9" s="52" customFormat="1" ht="18" customHeight="1" x14ac:dyDescent="0.3">
      <c r="A70" s="72"/>
      <c r="B70" s="72"/>
      <c r="C70" s="72"/>
      <c r="D70" s="69"/>
      <c r="E70" s="100" t="s">
        <v>244</v>
      </c>
      <c r="F70" s="70"/>
      <c r="G70" s="70">
        <v>82134000</v>
      </c>
      <c r="H70" s="73"/>
      <c r="I70" s="70">
        <f>9334328929-82134000</f>
        <v>9252194929</v>
      </c>
    </row>
    <row r="71" spans="1:9" s="52" customFormat="1" ht="18" customHeight="1" x14ac:dyDescent="0.3">
      <c r="A71" s="72"/>
      <c r="B71" s="72"/>
      <c r="C71" s="72"/>
      <c r="D71" s="69"/>
      <c r="E71" s="100" t="s">
        <v>262</v>
      </c>
      <c r="F71" s="70"/>
      <c r="G71" s="70"/>
      <c r="H71" s="73"/>
      <c r="I71" s="171"/>
    </row>
    <row r="72" spans="1:9" s="52" customFormat="1" ht="48.75" customHeight="1" x14ac:dyDescent="0.3">
      <c r="A72" s="72" t="s">
        <v>8</v>
      </c>
      <c r="B72" s="72" t="s">
        <v>116</v>
      </c>
      <c r="C72" s="72"/>
      <c r="D72" s="72"/>
      <c r="E72" s="6" t="s">
        <v>257</v>
      </c>
      <c r="F72" s="113"/>
      <c r="G72" s="113">
        <f>G73</f>
        <v>0</v>
      </c>
      <c r="H72" s="73"/>
    </row>
    <row r="73" spans="1:9" s="48" customFormat="1" ht="25.5" customHeight="1" x14ac:dyDescent="0.35">
      <c r="A73" s="72"/>
      <c r="B73" s="69" t="s">
        <v>116</v>
      </c>
      <c r="C73" s="69"/>
      <c r="D73" s="69"/>
      <c r="E73" s="100" t="s">
        <v>237</v>
      </c>
      <c r="F73" s="70"/>
      <c r="G73" s="195"/>
      <c r="H73" s="101"/>
      <c r="I73" s="70">
        <v>11155608286</v>
      </c>
    </row>
    <row r="74" spans="1:9" s="52" customFormat="1" ht="20.149999999999999" customHeight="1" x14ac:dyDescent="0.3">
      <c r="A74" s="72" t="s">
        <v>10</v>
      </c>
      <c r="B74" s="72" t="s">
        <v>116</v>
      </c>
      <c r="C74" s="72"/>
      <c r="D74" s="72"/>
      <c r="E74" s="6" t="s">
        <v>153</v>
      </c>
      <c r="F74" s="113">
        <v>3805000000</v>
      </c>
      <c r="G74" s="199"/>
      <c r="H74" s="73"/>
      <c r="I74" s="113">
        <v>4111000000</v>
      </c>
    </row>
    <row r="75" spans="1:9" ht="19.5" customHeight="1" x14ac:dyDescent="0.35">
      <c r="A75" s="114" t="s">
        <v>258</v>
      </c>
      <c r="B75" s="114"/>
      <c r="C75" s="48"/>
      <c r="D75" s="48"/>
      <c r="F75" s="49"/>
      <c r="I75" s="127">
        <v>227658362027</v>
      </c>
    </row>
    <row r="76" spans="1:9" ht="36" customHeight="1" x14ac:dyDescent="0.35">
      <c r="A76" s="350" t="s">
        <v>259</v>
      </c>
      <c r="B76" s="350"/>
      <c r="C76" s="350"/>
      <c r="D76" s="350"/>
      <c r="E76" s="350"/>
      <c r="F76" s="350"/>
      <c r="G76" s="350"/>
      <c r="H76" s="350"/>
    </row>
    <row r="77" spans="1:9" hidden="1" x14ac:dyDescent="0.35">
      <c r="E77" s="99" t="s">
        <v>92</v>
      </c>
    </row>
    <row r="78" spans="1:9" ht="18" hidden="1" customHeight="1" x14ac:dyDescent="0.35">
      <c r="A78" s="310" t="s">
        <v>114</v>
      </c>
      <c r="B78" s="310"/>
      <c r="C78" s="310"/>
      <c r="D78" s="310"/>
      <c r="E78" s="310"/>
      <c r="F78" s="310"/>
    </row>
    <row r="79" spans="1:9" ht="20.149999999999999" hidden="1" customHeight="1" x14ac:dyDescent="0.35">
      <c r="A79" s="339" t="s">
        <v>115</v>
      </c>
      <c r="B79" s="339"/>
      <c r="C79" s="339"/>
      <c r="D79" s="339"/>
      <c r="E79" s="339"/>
      <c r="F79" s="339"/>
    </row>
  </sheetData>
  <mergeCells count="9">
    <mergeCell ref="I11:I12"/>
    <mergeCell ref="A76:H76"/>
    <mergeCell ref="A78:F78"/>
    <mergeCell ref="A79:F79"/>
    <mergeCell ref="F1:H1"/>
    <mergeCell ref="B2:D2"/>
    <mergeCell ref="E2:F2"/>
    <mergeCell ref="B3:F3"/>
    <mergeCell ref="A4:F4"/>
  </mergeCells>
  <printOptions horizontalCentered="1"/>
  <pageMargins left="0.25" right="0.25" top="0.5" bottom="0.25" header="0.31496062992126" footer="0.31496062992126"/>
  <pageSetup paperSize="9" scale="49" orientation="portrait" r:id="rId1"/>
  <headerFooter>
    <oddFooter>Page &amp;P of &amp;N</oddFooter>
  </headerFooter>
  <rowBreaks count="1" manualBreakCount="1">
    <brk id="76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J90"/>
  <sheetViews>
    <sheetView view="pageBreakPreview" topLeftCell="A53" zoomScaleNormal="100" zoomScaleSheetLayoutView="100" workbookViewId="0">
      <selection activeCell="I47" sqref="I47"/>
    </sheetView>
  </sheetViews>
  <sheetFormatPr defaultRowHeight="15.5" x14ac:dyDescent="0.35"/>
  <cols>
    <col min="1" max="1" width="4.90625" style="32" customWidth="1"/>
    <col min="2" max="2" width="8.08984375" style="32" customWidth="1"/>
    <col min="3" max="3" width="6.08984375" style="32" customWidth="1"/>
    <col min="4" max="4" width="7" style="32" customWidth="1"/>
    <col min="5" max="5" width="52" style="32" customWidth="1"/>
    <col min="6" max="6" width="19.08984375" style="33" customWidth="1"/>
    <col min="7" max="7" width="18.453125" style="32" customWidth="1"/>
    <col min="8" max="8" width="11" style="32" customWidth="1"/>
    <col min="9" max="9" width="19.6328125" style="32" customWidth="1"/>
    <col min="10" max="10" width="23" style="32" customWidth="1"/>
    <col min="11" max="238" width="9.08984375" style="32"/>
    <col min="239" max="239" width="9.54296875" style="32" customWidth="1"/>
    <col min="240" max="240" width="8.6328125" style="32" customWidth="1"/>
    <col min="241" max="241" width="8.54296875" style="32" customWidth="1"/>
    <col min="242" max="242" width="33" style="32" customWidth="1"/>
    <col min="243" max="243" width="18.36328125" style="32" customWidth="1"/>
    <col min="244" max="244" width="10.453125" style="32" customWidth="1"/>
    <col min="245" max="245" width="14.453125" style="32" bestFit="1" customWidth="1"/>
    <col min="246" max="246" width="9.08984375" style="32"/>
    <col min="247" max="247" width="14" style="32" bestFit="1" customWidth="1"/>
    <col min="248" max="494" width="9.08984375" style="32"/>
    <col min="495" max="495" width="9.54296875" style="32" customWidth="1"/>
    <col min="496" max="496" width="8.6328125" style="32" customWidth="1"/>
    <col min="497" max="497" width="8.54296875" style="32" customWidth="1"/>
    <col min="498" max="498" width="33" style="32" customWidth="1"/>
    <col min="499" max="499" width="18.36328125" style="32" customWidth="1"/>
    <col min="500" max="500" width="10.453125" style="32" customWidth="1"/>
    <col min="501" max="501" width="14.453125" style="32" bestFit="1" customWidth="1"/>
    <col min="502" max="502" width="9.08984375" style="32"/>
    <col min="503" max="503" width="14" style="32" bestFit="1" customWidth="1"/>
    <col min="504" max="750" width="9.08984375" style="32"/>
    <col min="751" max="751" width="9.54296875" style="32" customWidth="1"/>
    <col min="752" max="752" width="8.6328125" style="32" customWidth="1"/>
    <col min="753" max="753" width="8.54296875" style="32" customWidth="1"/>
    <col min="754" max="754" width="33" style="32" customWidth="1"/>
    <col min="755" max="755" width="18.36328125" style="32" customWidth="1"/>
    <col min="756" max="756" width="10.453125" style="32" customWidth="1"/>
    <col min="757" max="757" width="14.453125" style="32" bestFit="1" customWidth="1"/>
    <col min="758" max="758" width="9.08984375" style="32"/>
    <col min="759" max="759" width="14" style="32" bestFit="1" customWidth="1"/>
    <col min="760" max="1006" width="9.08984375" style="32"/>
    <col min="1007" max="1007" width="9.54296875" style="32" customWidth="1"/>
    <col min="1008" max="1008" width="8.6328125" style="32" customWidth="1"/>
    <col min="1009" max="1009" width="8.54296875" style="32" customWidth="1"/>
    <col min="1010" max="1010" width="33" style="32" customWidth="1"/>
    <col min="1011" max="1011" width="18.36328125" style="32" customWidth="1"/>
    <col min="1012" max="1012" width="10.453125" style="32" customWidth="1"/>
    <col min="1013" max="1013" width="14.453125" style="32" bestFit="1" customWidth="1"/>
    <col min="1014" max="1014" width="9.08984375" style="32"/>
    <col min="1015" max="1015" width="14" style="32" bestFit="1" customWidth="1"/>
    <col min="1016" max="1262" width="9.08984375" style="32"/>
    <col min="1263" max="1263" width="9.54296875" style="32" customWidth="1"/>
    <col min="1264" max="1264" width="8.6328125" style="32" customWidth="1"/>
    <col min="1265" max="1265" width="8.54296875" style="32" customWidth="1"/>
    <col min="1266" max="1266" width="33" style="32" customWidth="1"/>
    <col min="1267" max="1267" width="18.36328125" style="32" customWidth="1"/>
    <col min="1268" max="1268" width="10.453125" style="32" customWidth="1"/>
    <col min="1269" max="1269" width="14.453125" style="32" bestFit="1" customWidth="1"/>
    <col min="1270" max="1270" width="9.08984375" style="32"/>
    <col min="1271" max="1271" width="14" style="32" bestFit="1" customWidth="1"/>
    <col min="1272" max="1518" width="9.08984375" style="32"/>
    <col min="1519" max="1519" width="9.54296875" style="32" customWidth="1"/>
    <col min="1520" max="1520" width="8.6328125" style="32" customWidth="1"/>
    <col min="1521" max="1521" width="8.54296875" style="32" customWidth="1"/>
    <col min="1522" max="1522" width="33" style="32" customWidth="1"/>
    <col min="1523" max="1523" width="18.36328125" style="32" customWidth="1"/>
    <col min="1524" max="1524" width="10.453125" style="32" customWidth="1"/>
    <col min="1525" max="1525" width="14.453125" style="32" bestFit="1" customWidth="1"/>
    <col min="1526" max="1526" width="9.08984375" style="32"/>
    <col min="1527" max="1527" width="14" style="32" bestFit="1" customWidth="1"/>
    <col min="1528" max="1774" width="9.08984375" style="32"/>
    <col min="1775" max="1775" width="9.54296875" style="32" customWidth="1"/>
    <col min="1776" max="1776" width="8.6328125" style="32" customWidth="1"/>
    <col min="1777" max="1777" width="8.54296875" style="32" customWidth="1"/>
    <col min="1778" max="1778" width="33" style="32" customWidth="1"/>
    <col min="1779" max="1779" width="18.36328125" style="32" customWidth="1"/>
    <col min="1780" max="1780" width="10.453125" style="32" customWidth="1"/>
    <col min="1781" max="1781" width="14.453125" style="32" bestFit="1" customWidth="1"/>
    <col min="1782" max="1782" width="9.08984375" style="32"/>
    <col min="1783" max="1783" width="14" style="32" bestFit="1" customWidth="1"/>
    <col min="1784" max="2030" width="9.08984375" style="32"/>
    <col min="2031" max="2031" width="9.54296875" style="32" customWidth="1"/>
    <col min="2032" max="2032" width="8.6328125" style="32" customWidth="1"/>
    <col min="2033" max="2033" width="8.54296875" style="32" customWidth="1"/>
    <col min="2034" max="2034" width="33" style="32" customWidth="1"/>
    <col min="2035" max="2035" width="18.36328125" style="32" customWidth="1"/>
    <col min="2036" max="2036" width="10.453125" style="32" customWidth="1"/>
    <col min="2037" max="2037" width="14.453125" style="32" bestFit="1" customWidth="1"/>
    <col min="2038" max="2038" width="9.08984375" style="32"/>
    <col min="2039" max="2039" width="14" style="32" bestFit="1" customWidth="1"/>
    <col min="2040" max="2286" width="9.08984375" style="32"/>
    <col min="2287" max="2287" width="9.54296875" style="32" customWidth="1"/>
    <col min="2288" max="2288" width="8.6328125" style="32" customWidth="1"/>
    <col min="2289" max="2289" width="8.54296875" style="32" customWidth="1"/>
    <col min="2290" max="2290" width="33" style="32" customWidth="1"/>
    <col min="2291" max="2291" width="18.36328125" style="32" customWidth="1"/>
    <col min="2292" max="2292" width="10.453125" style="32" customWidth="1"/>
    <col min="2293" max="2293" width="14.453125" style="32" bestFit="1" customWidth="1"/>
    <col min="2294" max="2294" width="9.08984375" style="32"/>
    <col min="2295" max="2295" width="14" style="32" bestFit="1" customWidth="1"/>
    <col min="2296" max="2542" width="9.08984375" style="32"/>
    <col min="2543" max="2543" width="9.54296875" style="32" customWidth="1"/>
    <col min="2544" max="2544" width="8.6328125" style="32" customWidth="1"/>
    <col min="2545" max="2545" width="8.54296875" style="32" customWidth="1"/>
    <col min="2546" max="2546" width="33" style="32" customWidth="1"/>
    <col min="2547" max="2547" width="18.36328125" style="32" customWidth="1"/>
    <col min="2548" max="2548" width="10.453125" style="32" customWidth="1"/>
    <col min="2549" max="2549" width="14.453125" style="32" bestFit="1" customWidth="1"/>
    <col min="2550" max="2550" width="9.08984375" style="32"/>
    <col min="2551" max="2551" width="14" style="32" bestFit="1" customWidth="1"/>
    <col min="2552" max="2798" width="9.08984375" style="32"/>
    <col min="2799" max="2799" width="9.54296875" style="32" customWidth="1"/>
    <col min="2800" max="2800" width="8.6328125" style="32" customWidth="1"/>
    <col min="2801" max="2801" width="8.54296875" style="32" customWidth="1"/>
    <col min="2802" max="2802" width="33" style="32" customWidth="1"/>
    <col min="2803" max="2803" width="18.36328125" style="32" customWidth="1"/>
    <col min="2804" max="2804" width="10.453125" style="32" customWidth="1"/>
    <col min="2805" max="2805" width="14.453125" style="32" bestFit="1" customWidth="1"/>
    <col min="2806" max="2806" width="9.08984375" style="32"/>
    <col min="2807" max="2807" width="14" style="32" bestFit="1" customWidth="1"/>
    <col min="2808" max="3054" width="9.08984375" style="32"/>
    <col min="3055" max="3055" width="9.54296875" style="32" customWidth="1"/>
    <col min="3056" max="3056" width="8.6328125" style="32" customWidth="1"/>
    <col min="3057" max="3057" width="8.54296875" style="32" customWidth="1"/>
    <col min="3058" max="3058" width="33" style="32" customWidth="1"/>
    <col min="3059" max="3059" width="18.36328125" style="32" customWidth="1"/>
    <col min="3060" max="3060" width="10.453125" style="32" customWidth="1"/>
    <col min="3061" max="3061" width="14.453125" style="32" bestFit="1" customWidth="1"/>
    <col min="3062" max="3062" width="9.08984375" style="32"/>
    <col min="3063" max="3063" width="14" style="32" bestFit="1" customWidth="1"/>
    <col min="3064" max="3310" width="9.08984375" style="32"/>
    <col min="3311" max="3311" width="9.54296875" style="32" customWidth="1"/>
    <col min="3312" max="3312" width="8.6328125" style="32" customWidth="1"/>
    <col min="3313" max="3313" width="8.54296875" style="32" customWidth="1"/>
    <col min="3314" max="3314" width="33" style="32" customWidth="1"/>
    <col min="3315" max="3315" width="18.36328125" style="32" customWidth="1"/>
    <col min="3316" max="3316" width="10.453125" style="32" customWidth="1"/>
    <col min="3317" max="3317" width="14.453125" style="32" bestFit="1" customWidth="1"/>
    <col min="3318" max="3318" width="9.08984375" style="32"/>
    <col min="3319" max="3319" width="14" style="32" bestFit="1" customWidth="1"/>
    <col min="3320" max="3566" width="9.08984375" style="32"/>
    <col min="3567" max="3567" width="9.54296875" style="32" customWidth="1"/>
    <col min="3568" max="3568" width="8.6328125" style="32" customWidth="1"/>
    <col min="3569" max="3569" width="8.54296875" style="32" customWidth="1"/>
    <col min="3570" max="3570" width="33" style="32" customWidth="1"/>
    <col min="3571" max="3571" width="18.36328125" style="32" customWidth="1"/>
    <col min="3572" max="3572" width="10.453125" style="32" customWidth="1"/>
    <col min="3573" max="3573" width="14.453125" style="32" bestFit="1" customWidth="1"/>
    <col min="3574" max="3574" width="9.08984375" style="32"/>
    <col min="3575" max="3575" width="14" style="32" bestFit="1" customWidth="1"/>
    <col min="3576" max="3822" width="9.08984375" style="32"/>
    <col min="3823" max="3823" width="9.54296875" style="32" customWidth="1"/>
    <col min="3824" max="3824" width="8.6328125" style="32" customWidth="1"/>
    <col min="3825" max="3825" width="8.54296875" style="32" customWidth="1"/>
    <col min="3826" max="3826" width="33" style="32" customWidth="1"/>
    <col min="3827" max="3827" width="18.36328125" style="32" customWidth="1"/>
    <col min="3828" max="3828" width="10.453125" style="32" customWidth="1"/>
    <col min="3829" max="3829" width="14.453125" style="32" bestFit="1" customWidth="1"/>
    <col min="3830" max="3830" width="9.08984375" style="32"/>
    <col min="3831" max="3831" width="14" style="32" bestFit="1" customWidth="1"/>
    <col min="3832" max="4078" width="9.08984375" style="32"/>
    <col min="4079" max="4079" width="9.54296875" style="32" customWidth="1"/>
    <col min="4080" max="4080" width="8.6328125" style="32" customWidth="1"/>
    <col min="4081" max="4081" width="8.54296875" style="32" customWidth="1"/>
    <col min="4082" max="4082" width="33" style="32" customWidth="1"/>
    <col min="4083" max="4083" width="18.36328125" style="32" customWidth="1"/>
    <col min="4084" max="4084" width="10.453125" style="32" customWidth="1"/>
    <col min="4085" max="4085" width="14.453125" style="32" bestFit="1" customWidth="1"/>
    <col min="4086" max="4086" width="9.08984375" style="32"/>
    <col min="4087" max="4087" width="14" style="32" bestFit="1" customWidth="1"/>
    <col min="4088" max="4334" width="9.08984375" style="32"/>
    <col min="4335" max="4335" width="9.54296875" style="32" customWidth="1"/>
    <col min="4336" max="4336" width="8.6328125" style="32" customWidth="1"/>
    <col min="4337" max="4337" width="8.54296875" style="32" customWidth="1"/>
    <col min="4338" max="4338" width="33" style="32" customWidth="1"/>
    <col min="4339" max="4339" width="18.36328125" style="32" customWidth="1"/>
    <col min="4340" max="4340" width="10.453125" style="32" customWidth="1"/>
    <col min="4341" max="4341" width="14.453125" style="32" bestFit="1" customWidth="1"/>
    <col min="4342" max="4342" width="9.08984375" style="32"/>
    <col min="4343" max="4343" width="14" style="32" bestFit="1" customWidth="1"/>
    <col min="4344" max="4590" width="9.08984375" style="32"/>
    <col min="4591" max="4591" width="9.54296875" style="32" customWidth="1"/>
    <col min="4592" max="4592" width="8.6328125" style="32" customWidth="1"/>
    <col min="4593" max="4593" width="8.54296875" style="32" customWidth="1"/>
    <col min="4594" max="4594" width="33" style="32" customWidth="1"/>
    <col min="4595" max="4595" width="18.36328125" style="32" customWidth="1"/>
    <col min="4596" max="4596" width="10.453125" style="32" customWidth="1"/>
    <col min="4597" max="4597" width="14.453125" style="32" bestFit="1" customWidth="1"/>
    <col min="4598" max="4598" width="9.08984375" style="32"/>
    <col min="4599" max="4599" width="14" style="32" bestFit="1" customWidth="1"/>
    <col min="4600" max="4846" width="9.08984375" style="32"/>
    <col min="4847" max="4847" width="9.54296875" style="32" customWidth="1"/>
    <col min="4848" max="4848" width="8.6328125" style="32" customWidth="1"/>
    <col min="4849" max="4849" width="8.54296875" style="32" customWidth="1"/>
    <col min="4850" max="4850" width="33" style="32" customWidth="1"/>
    <col min="4851" max="4851" width="18.36328125" style="32" customWidth="1"/>
    <col min="4852" max="4852" width="10.453125" style="32" customWidth="1"/>
    <col min="4853" max="4853" width="14.453125" style="32" bestFit="1" customWidth="1"/>
    <col min="4854" max="4854" width="9.08984375" style="32"/>
    <col min="4855" max="4855" width="14" style="32" bestFit="1" customWidth="1"/>
    <col min="4856" max="5102" width="9.08984375" style="32"/>
    <col min="5103" max="5103" width="9.54296875" style="32" customWidth="1"/>
    <col min="5104" max="5104" width="8.6328125" style="32" customWidth="1"/>
    <col min="5105" max="5105" width="8.54296875" style="32" customWidth="1"/>
    <col min="5106" max="5106" width="33" style="32" customWidth="1"/>
    <col min="5107" max="5107" width="18.36328125" style="32" customWidth="1"/>
    <col min="5108" max="5108" width="10.453125" style="32" customWidth="1"/>
    <col min="5109" max="5109" width="14.453125" style="32" bestFit="1" customWidth="1"/>
    <col min="5110" max="5110" width="9.08984375" style="32"/>
    <col min="5111" max="5111" width="14" style="32" bestFit="1" customWidth="1"/>
    <col min="5112" max="5358" width="9.08984375" style="32"/>
    <col min="5359" max="5359" width="9.54296875" style="32" customWidth="1"/>
    <col min="5360" max="5360" width="8.6328125" style="32" customWidth="1"/>
    <col min="5361" max="5361" width="8.54296875" style="32" customWidth="1"/>
    <col min="5362" max="5362" width="33" style="32" customWidth="1"/>
    <col min="5363" max="5363" width="18.36328125" style="32" customWidth="1"/>
    <col min="5364" max="5364" width="10.453125" style="32" customWidth="1"/>
    <col min="5365" max="5365" width="14.453125" style="32" bestFit="1" customWidth="1"/>
    <col min="5366" max="5366" width="9.08984375" style="32"/>
    <col min="5367" max="5367" width="14" style="32" bestFit="1" customWidth="1"/>
    <col min="5368" max="5614" width="9.08984375" style="32"/>
    <col min="5615" max="5615" width="9.54296875" style="32" customWidth="1"/>
    <col min="5616" max="5616" width="8.6328125" style="32" customWidth="1"/>
    <col min="5617" max="5617" width="8.54296875" style="32" customWidth="1"/>
    <col min="5618" max="5618" width="33" style="32" customWidth="1"/>
    <col min="5619" max="5619" width="18.36328125" style="32" customWidth="1"/>
    <col min="5620" max="5620" width="10.453125" style="32" customWidth="1"/>
    <col min="5621" max="5621" width="14.453125" style="32" bestFit="1" customWidth="1"/>
    <col min="5622" max="5622" width="9.08984375" style="32"/>
    <col min="5623" max="5623" width="14" style="32" bestFit="1" customWidth="1"/>
    <col min="5624" max="5870" width="9.08984375" style="32"/>
    <col min="5871" max="5871" width="9.54296875" style="32" customWidth="1"/>
    <col min="5872" max="5872" width="8.6328125" style="32" customWidth="1"/>
    <col min="5873" max="5873" width="8.54296875" style="32" customWidth="1"/>
    <col min="5874" max="5874" width="33" style="32" customWidth="1"/>
    <col min="5875" max="5875" width="18.36328125" style="32" customWidth="1"/>
    <col min="5876" max="5876" width="10.453125" style="32" customWidth="1"/>
    <col min="5877" max="5877" width="14.453125" style="32" bestFit="1" customWidth="1"/>
    <col min="5878" max="5878" width="9.08984375" style="32"/>
    <col min="5879" max="5879" width="14" style="32" bestFit="1" customWidth="1"/>
    <col min="5880" max="6126" width="9.08984375" style="32"/>
    <col min="6127" max="6127" width="9.54296875" style="32" customWidth="1"/>
    <col min="6128" max="6128" width="8.6328125" style="32" customWidth="1"/>
    <col min="6129" max="6129" width="8.54296875" style="32" customWidth="1"/>
    <col min="6130" max="6130" width="33" style="32" customWidth="1"/>
    <col min="6131" max="6131" width="18.36328125" style="32" customWidth="1"/>
    <col min="6132" max="6132" width="10.453125" style="32" customWidth="1"/>
    <col min="6133" max="6133" width="14.453125" style="32" bestFit="1" customWidth="1"/>
    <col min="6134" max="6134" width="9.08984375" style="32"/>
    <col min="6135" max="6135" width="14" style="32" bestFit="1" customWidth="1"/>
    <col min="6136" max="6382" width="9.08984375" style="32"/>
    <col min="6383" max="6383" width="9.54296875" style="32" customWidth="1"/>
    <col min="6384" max="6384" width="8.6328125" style="32" customWidth="1"/>
    <col min="6385" max="6385" width="8.54296875" style="32" customWidth="1"/>
    <col min="6386" max="6386" width="33" style="32" customWidth="1"/>
    <col min="6387" max="6387" width="18.36328125" style="32" customWidth="1"/>
    <col min="6388" max="6388" width="10.453125" style="32" customWidth="1"/>
    <col min="6389" max="6389" width="14.453125" style="32" bestFit="1" customWidth="1"/>
    <col min="6390" max="6390" width="9.08984375" style="32"/>
    <col min="6391" max="6391" width="14" style="32" bestFit="1" customWidth="1"/>
    <col min="6392" max="6638" width="9.08984375" style="32"/>
    <col min="6639" max="6639" width="9.54296875" style="32" customWidth="1"/>
    <col min="6640" max="6640" width="8.6328125" style="32" customWidth="1"/>
    <col min="6641" max="6641" width="8.54296875" style="32" customWidth="1"/>
    <col min="6642" max="6642" width="33" style="32" customWidth="1"/>
    <col min="6643" max="6643" width="18.36328125" style="32" customWidth="1"/>
    <col min="6644" max="6644" width="10.453125" style="32" customWidth="1"/>
    <col min="6645" max="6645" width="14.453125" style="32" bestFit="1" customWidth="1"/>
    <col min="6646" max="6646" width="9.08984375" style="32"/>
    <col min="6647" max="6647" width="14" style="32" bestFit="1" customWidth="1"/>
    <col min="6648" max="6894" width="9.08984375" style="32"/>
    <col min="6895" max="6895" width="9.54296875" style="32" customWidth="1"/>
    <col min="6896" max="6896" width="8.6328125" style="32" customWidth="1"/>
    <col min="6897" max="6897" width="8.54296875" style="32" customWidth="1"/>
    <col min="6898" max="6898" width="33" style="32" customWidth="1"/>
    <col min="6899" max="6899" width="18.36328125" style="32" customWidth="1"/>
    <col min="6900" max="6900" width="10.453125" style="32" customWidth="1"/>
    <col min="6901" max="6901" width="14.453125" style="32" bestFit="1" customWidth="1"/>
    <col min="6902" max="6902" width="9.08984375" style="32"/>
    <col min="6903" max="6903" width="14" style="32" bestFit="1" customWidth="1"/>
    <col min="6904" max="7150" width="9.08984375" style="32"/>
    <col min="7151" max="7151" width="9.54296875" style="32" customWidth="1"/>
    <col min="7152" max="7152" width="8.6328125" style="32" customWidth="1"/>
    <col min="7153" max="7153" width="8.54296875" style="32" customWidth="1"/>
    <col min="7154" max="7154" width="33" style="32" customWidth="1"/>
    <col min="7155" max="7155" width="18.36328125" style="32" customWidth="1"/>
    <col min="7156" max="7156" width="10.453125" style="32" customWidth="1"/>
    <col min="7157" max="7157" width="14.453125" style="32" bestFit="1" customWidth="1"/>
    <col min="7158" max="7158" width="9.08984375" style="32"/>
    <col min="7159" max="7159" width="14" style="32" bestFit="1" customWidth="1"/>
    <col min="7160" max="7406" width="9.08984375" style="32"/>
    <col min="7407" max="7407" width="9.54296875" style="32" customWidth="1"/>
    <col min="7408" max="7408" width="8.6328125" style="32" customWidth="1"/>
    <col min="7409" max="7409" width="8.54296875" style="32" customWidth="1"/>
    <col min="7410" max="7410" width="33" style="32" customWidth="1"/>
    <col min="7411" max="7411" width="18.36328125" style="32" customWidth="1"/>
    <col min="7412" max="7412" width="10.453125" style="32" customWidth="1"/>
    <col min="7413" max="7413" width="14.453125" style="32" bestFit="1" customWidth="1"/>
    <col min="7414" max="7414" width="9.08984375" style="32"/>
    <col min="7415" max="7415" width="14" style="32" bestFit="1" customWidth="1"/>
    <col min="7416" max="7662" width="9.08984375" style="32"/>
    <col min="7663" max="7663" width="9.54296875" style="32" customWidth="1"/>
    <col min="7664" max="7664" width="8.6328125" style="32" customWidth="1"/>
    <col min="7665" max="7665" width="8.54296875" style="32" customWidth="1"/>
    <col min="7666" max="7666" width="33" style="32" customWidth="1"/>
    <col min="7667" max="7667" width="18.36328125" style="32" customWidth="1"/>
    <col min="7668" max="7668" width="10.453125" style="32" customWidth="1"/>
    <col min="7669" max="7669" width="14.453125" style="32" bestFit="1" customWidth="1"/>
    <col min="7670" max="7670" width="9.08984375" style="32"/>
    <col min="7671" max="7671" width="14" style="32" bestFit="1" customWidth="1"/>
    <col min="7672" max="7918" width="9.08984375" style="32"/>
    <col min="7919" max="7919" width="9.54296875" style="32" customWidth="1"/>
    <col min="7920" max="7920" width="8.6328125" style="32" customWidth="1"/>
    <col min="7921" max="7921" width="8.54296875" style="32" customWidth="1"/>
    <col min="7922" max="7922" width="33" style="32" customWidth="1"/>
    <col min="7923" max="7923" width="18.36328125" style="32" customWidth="1"/>
    <col min="7924" max="7924" width="10.453125" style="32" customWidth="1"/>
    <col min="7925" max="7925" width="14.453125" style="32" bestFit="1" customWidth="1"/>
    <col min="7926" max="7926" width="9.08984375" style="32"/>
    <col min="7927" max="7927" width="14" style="32" bestFit="1" customWidth="1"/>
    <col min="7928" max="8174" width="9.08984375" style="32"/>
    <col min="8175" max="8175" width="9.54296875" style="32" customWidth="1"/>
    <col min="8176" max="8176" width="8.6328125" style="32" customWidth="1"/>
    <col min="8177" max="8177" width="8.54296875" style="32" customWidth="1"/>
    <col min="8178" max="8178" width="33" style="32" customWidth="1"/>
    <col min="8179" max="8179" width="18.36328125" style="32" customWidth="1"/>
    <col min="8180" max="8180" width="10.453125" style="32" customWidth="1"/>
    <col min="8181" max="8181" width="14.453125" style="32" bestFit="1" customWidth="1"/>
    <col min="8182" max="8182" width="9.08984375" style="32"/>
    <col min="8183" max="8183" width="14" style="32" bestFit="1" customWidth="1"/>
    <col min="8184" max="8430" width="9.08984375" style="32"/>
    <col min="8431" max="8431" width="9.54296875" style="32" customWidth="1"/>
    <col min="8432" max="8432" width="8.6328125" style="32" customWidth="1"/>
    <col min="8433" max="8433" width="8.54296875" style="32" customWidth="1"/>
    <col min="8434" max="8434" width="33" style="32" customWidth="1"/>
    <col min="8435" max="8435" width="18.36328125" style="32" customWidth="1"/>
    <col min="8436" max="8436" width="10.453125" style="32" customWidth="1"/>
    <col min="8437" max="8437" width="14.453125" style="32" bestFit="1" customWidth="1"/>
    <col min="8438" max="8438" width="9.08984375" style="32"/>
    <col min="8439" max="8439" width="14" style="32" bestFit="1" customWidth="1"/>
    <col min="8440" max="8686" width="9.08984375" style="32"/>
    <col min="8687" max="8687" width="9.54296875" style="32" customWidth="1"/>
    <col min="8688" max="8688" width="8.6328125" style="32" customWidth="1"/>
    <col min="8689" max="8689" width="8.54296875" style="32" customWidth="1"/>
    <col min="8690" max="8690" width="33" style="32" customWidth="1"/>
    <col min="8691" max="8691" width="18.36328125" style="32" customWidth="1"/>
    <col min="8692" max="8692" width="10.453125" style="32" customWidth="1"/>
    <col min="8693" max="8693" width="14.453125" style="32" bestFit="1" customWidth="1"/>
    <col min="8694" max="8694" width="9.08984375" style="32"/>
    <col min="8695" max="8695" width="14" style="32" bestFit="1" customWidth="1"/>
    <col min="8696" max="8942" width="9.08984375" style="32"/>
    <col min="8943" max="8943" width="9.54296875" style="32" customWidth="1"/>
    <col min="8944" max="8944" width="8.6328125" style="32" customWidth="1"/>
    <col min="8945" max="8945" width="8.54296875" style="32" customWidth="1"/>
    <col min="8946" max="8946" width="33" style="32" customWidth="1"/>
    <col min="8947" max="8947" width="18.36328125" style="32" customWidth="1"/>
    <col min="8948" max="8948" width="10.453125" style="32" customWidth="1"/>
    <col min="8949" max="8949" width="14.453125" style="32" bestFit="1" customWidth="1"/>
    <col min="8950" max="8950" width="9.08984375" style="32"/>
    <col min="8951" max="8951" width="14" style="32" bestFit="1" customWidth="1"/>
    <col min="8952" max="9198" width="9.08984375" style="32"/>
    <col min="9199" max="9199" width="9.54296875" style="32" customWidth="1"/>
    <col min="9200" max="9200" width="8.6328125" style="32" customWidth="1"/>
    <col min="9201" max="9201" width="8.54296875" style="32" customWidth="1"/>
    <col min="9202" max="9202" width="33" style="32" customWidth="1"/>
    <col min="9203" max="9203" width="18.36328125" style="32" customWidth="1"/>
    <col min="9204" max="9204" width="10.453125" style="32" customWidth="1"/>
    <col min="9205" max="9205" width="14.453125" style="32" bestFit="1" customWidth="1"/>
    <col min="9206" max="9206" width="9.08984375" style="32"/>
    <col min="9207" max="9207" width="14" style="32" bestFit="1" customWidth="1"/>
    <col min="9208" max="9454" width="9.08984375" style="32"/>
    <col min="9455" max="9455" width="9.54296875" style="32" customWidth="1"/>
    <col min="9456" max="9456" width="8.6328125" style="32" customWidth="1"/>
    <col min="9457" max="9457" width="8.54296875" style="32" customWidth="1"/>
    <col min="9458" max="9458" width="33" style="32" customWidth="1"/>
    <col min="9459" max="9459" width="18.36328125" style="32" customWidth="1"/>
    <col min="9460" max="9460" width="10.453125" style="32" customWidth="1"/>
    <col min="9461" max="9461" width="14.453125" style="32" bestFit="1" customWidth="1"/>
    <col min="9462" max="9462" width="9.08984375" style="32"/>
    <col min="9463" max="9463" width="14" style="32" bestFit="1" customWidth="1"/>
    <col min="9464" max="9710" width="9.08984375" style="32"/>
    <col min="9711" max="9711" width="9.54296875" style="32" customWidth="1"/>
    <col min="9712" max="9712" width="8.6328125" style="32" customWidth="1"/>
    <col min="9713" max="9713" width="8.54296875" style="32" customWidth="1"/>
    <col min="9714" max="9714" width="33" style="32" customWidth="1"/>
    <col min="9715" max="9715" width="18.36328125" style="32" customWidth="1"/>
    <col min="9716" max="9716" width="10.453125" style="32" customWidth="1"/>
    <col min="9717" max="9717" width="14.453125" style="32" bestFit="1" customWidth="1"/>
    <col min="9718" max="9718" width="9.08984375" style="32"/>
    <col min="9719" max="9719" width="14" style="32" bestFit="1" customWidth="1"/>
    <col min="9720" max="9966" width="9.08984375" style="32"/>
    <col min="9967" max="9967" width="9.54296875" style="32" customWidth="1"/>
    <col min="9968" max="9968" width="8.6328125" style="32" customWidth="1"/>
    <col min="9969" max="9969" width="8.54296875" style="32" customWidth="1"/>
    <col min="9970" max="9970" width="33" style="32" customWidth="1"/>
    <col min="9971" max="9971" width="18.36328125" style="32" customWidth="1"/>
    <col min="9972" max="9972" width="10.453125" style="32" customWidth="1"/>
    <col min="9973" max="9973" width="14.453125" style="32" bestFit="1" customWidth="1"/>
    <col min="9974" max="9974" width="9.08984375" style="32"/>
    <col min="9975" max="9975" width="14" style="32" bestFit="1" customWidth="1"/>
    <col min="9976" max="10222" width="9.08984375" style="32"/>
    <col min="10223" max="10223" width="9.54296875" style="32" customWidth="1"/>
    <col min="10224" max="10224" width="8.6328125" style="32" customWidth="1"/>
    <col min="10225" max="10225" width="8.54296875" style="32" customWidth="1"/>
    <col min="10226" max="10226" width="33" style="32" customWidth="1"/>
    <col min="10227" max="10227" width="18.36328125" style="32" customWidth="1"/>
    <col min="10228" max="10228" width="10.453125" style="32" customWidth="1"/>
    <col min="10229" max="10229" width="14.453125" style="32" bestFit="1" customWidth="1"/>
    <col min="10230" max="10230" width="9.08984375" style="32"/>
    <col min="10231" max="10231" width="14" style="32" bestFit="1" customWidth="1"/>
    <col min="10232" max="10478" width="9.08984375" style="32"/>
    <col min="10479" max="10479" width="9.54296875" style="32" customWidth="1"/>
    <col min="10480" max="10480" width="8.6328125" style="32" customWidth="1"/>
    <col min="10481" max="10481" width="8.54296875" style="32" customWidth="1"/>
    <col min="10482" max="10482" width="33" style="32" customWidth="1"/>
    <col min="10483" max="10483" width="18.36328125" style="32" customWidth="1"/>
    <col min="10484" max="10484" width="10.453125" style="32" customWidth="1"/>
    <col min="10485" max="10485" width="14.453125" style="32" bestFit="1" customWidth="1"/>
    <col min="10486" max="10486" width="9.08984375" style="32"/>
    <col min="10487" max="10487" width="14" style="32" bestFit="1" customWidth="1"/>
    <col min="10488" max="10734" width="9.08984375" style="32"/>
    <col min="10735" max="10735" width="9.54296875" style="32" customWidth="1"/>
    <col min="10736" max="10736" width="8.6328125" style="32" customWidth="1"/>
    <col min="10737" max="10737" width="8.54296875" style="32" customWidth="1"/>
    <col min="10738" max="10738" width="33" style="32" customWidth="1"/>
    <col min="10739" max="10739" width="18.36328125" style="32" customWidth="1"/>
    <col min="10740" max="10740" width="10.453125" style="32" customWidth="1"/>
    <col min="10741" max="10741" width="14.453125" style="32" bestFit="1" customWidth="1"/>
    <col min="10742" max="10742" width="9.08984375" style="32"/>
    <col min="10743" max="10743" width="14" style="32" bestFit="1" customWidth="1"/>
    <col min="10744" max="10990" width="9.08984375" style="32"/>
    <col min="10991" max="10991" width="9.54296875" style="32" customWidth="1"/>
    <col min="10992" max="10992" width="8.6328125" style="32" customWidth="1"/>
    <col min="10993" max="10993" width="8.54296875" style="32" customWidth="1"/>
    <col min="10994" max="10994" width="33" style="32" customWidth="1"/>
    <col min="10995" max="10995" width="18.36328125" style="32" customWidth="1"/>
    <col min="10996" max="10996" width="10.453125" style="32" customWidth="1"/>
    <col min="10997" max="10997" width="14.453125" style="32" bestFit="1" customWidth="1"/>
    <col min="10998" max="10998" width="9.08984375" style="32"/>
    <col min="10999" max="10999" width="14" style="32" bestFit="1" customWidth="1"/>
    <col min="11000" max="11246" width="9.08984375" style="32"/>
    <col min="11247" max="11247" width="9.54296875" style="32" customWidth="1"/>
    <col min="11248" max="11248" width="8.6328125" style="32" customWidth="1"/>
    <col min="11249" max="11249" width="8.54296875" style="32" customWidth="1"/>
    <col min="11250" max="11250" width="33" style="32" customWidth="1"/>
    <col min="11251" max="11251" width="18.36328125" style="32" customWidth="1"/>
    <col min="11252" max="11252" width="10.453125" style="32" customWidth="1"/>
    <col min="11253" max="11253" width="14.453125" style="32" bestFit="1" customWidth="1"/>
    <col min="11254" max="11254" width="9.08984375" style="32"/>
    <col min="11255" max="11255" width="14" style="32" bestFit="1" customWidth="1"/>
    <col min="11256" max="11502" width="9.08984375" style="32"/>
    <col min="11503" max="11503" width="9.54296875" style="32" customWidth="1"/>
    <col min="11504" max="11504" width="8.6328125" style="32" customWidth="1"/>
    <col min="11505" max="11505" width="8.54296875" style="32" customWidth="1"/>
    <col min="11506" max="11506" width="33" style="32" customWidth="1"/>
    <col min="11507" max="11507" width="18.36328125" style="32" customWidth="1"/>
    <col min="11508" max="11508" width="10.453125" style="32" customWidth="1"/>
    <col min="11509" max="11509" width="14.453125" style="32" bestFit="1" customWidth="1"/>
    <col min="11510" max="11510" width="9.08984375" style="32"/>
    <col min="11511" max="11511" width="14" style="32" bestFit="1" customWidth="1"/>
    <col min="11512" max="11758" width="9.08984375" style="32"/>
    <col min="11759" max="11759" width="9.54296875" style="32" customWidth="1"/>
    <col min="11760" max="11760" width="8.6328125" style="32" customWidth="1"/>
    <col min="11761" max="11761" width="8.54296875" style="32" customWidth="1"/>
    <col min="11762" max="11762" width="33" style="32" customWidth="1"/>
    <col min="11763" max="11763" width="18.36328125" style="32" customWidth="1"/>
    <col min="11764" max="11764" width="10.453125" style="32" customWidth="1"/>
    <col min="11765" max="11765" width="14.453125" style="32" bestFit="1" customWidth="1"/>
    <col min="11766" max="11766" width="9.08984375" style="32"/>
    <col min="11767" max="11767" width="14" style="32" bestFit="1" customWidth="1"/>
    <col min="11768" max="12014" width="9.08984375" style="32"/>
    <col min="12015" max="12015" width="9.54296875" style="32" customWidth="1"/>
    <col min="12016" max="12016" width="8.6328125" style="32" customWidth="1"/>
    <col min="12017" max="12017" width="8.54296875" style="32" customWidth="1"/>
    <col min="12018" max="12018" width="33" style="32" customWidth="1"/>
    <col min="12019" max="12019" width="18.36328125" style="32" customWidth="1"/>
    <col min="12020" max="12020" width="10.453125" style="32" customWidth="1"/>
    <col min="12021" max="12021" width="14.453125" style="32" bestFit="1" customWidth="1"/>
    <col min="12022" max="12022" width="9.08984375" style="32"/>
    <col min="12023" max="12023" width="14" style="32" bestFit="1" customWidth="1"/>
    <col min="12024" max="12270" width="9.08984375" style="32"/>
    <col min="12271" max="12271" width="9.54296875" style="32" customWidth="1"/>
    <col min="12272" max="12272" width="8.6328125" style="32" customWidth="1"/>
    <col min="12273" max="12273" width="8.54296875" style="32" customWidth="1"/>
    <col min="12274" max="12274" width="33" style="32" customWidth="1"/>
    <col min="12275" max="12275" width="18.36328125" style="32" customWidth="1"/>
    <col min="12276" max="12276" width="10.453125" style="32" customWidth="1"/>
    <col min="12277" max="12277" width="14.453125" style="32" bestFit="1" customWidth="1"/>
    <col min="12278" max="12278" width="9.08984375" style="32"/>
    <col min="12279" max="12279" width="14" style="32" bestFit="1" customWidth="1"/>
    <col min="12280" max="12526" width="9.08984375" style="32"/>
    <col min="12527" max="12527" width="9.54296875" style="32" customWidth="1"/>
    <col min="12528" max="12528" width="8.6328125" style="32" customWidth="1"/>
    <col min="12529" max="12529" width="8.54296875" style="32" customWidth="1"/>
    <col min="12530" max="12530" width="33" style="32" customWidth="1"/>
    <col min="12531" max="12531" width="18.36328125" style="32" customWidth="1"/>
    <col min="12532" max="12532" width="10.453125" style="32" customWidth="1"/>
    <col min="12533" max="12533" width="14.453125" style="32" bestFit="1" customWidth="1"/>
    <col min="12534" max="12534" width="9.08984375" style="32"/>
    <col min="12535" max="12535" width="14" style="32" bestFit="1" customWidth="1"/>
    <col min="12536" max="12782" width="9.08984375" style="32"/>
    <col min="12783" max="12783" width="9.54296875" style="32" customWidth="1"/>
    <col min="12784" max="12784" width="8.6328125" style="32" customWidth="1"/>
    <col min="12785" max="12785" width="8.54296875" style="32" customWidth="1"/>
    <col min="12786" max="12786" width="33" style="32" customWidth="1"/>
    <col min="12787" max="12787" width="18.36328125" style="32" customWidth="1"/>
    <col min="12788" max="12788" width="10.453125" style="32" customWidth="1"/>
    <col min="12789" max="12789" width="14.453125" style="32" bestFit="1" customWidth="1"/>
    <col min="12790" max="12790" width="9.08984375" style="32"/>
    <col min="12791" max="12791" width="14" style="32" bestFit="1" customWidth="1"/>
    <col min="12792" max="13038" width="9.08984375" style="32"/>
    <col min="13039" max="13039" width="9.54296875" style="32" customWidth="1"/>
    <col min="13040" max="13040" width="8.6328125" style="32" customWidth="1"/>
    <col min="13041" max="13041" width="8.54296875" style="32" customWidth="1"/>
    <col min="13042" max="13042" width="33" style="32" customWidth="1"/>
    <col min="13043" max="13043" width="18.36328125" style="32" customWidth="1"/>
    <col min="13044" max="13044" width="10.453125" style="32" customWidth="1"/>
    <col min="13045" max="13045" width="14.453125" style="32" bestFit="1" customWidth="1"/>
    <col min="13046" max="13046" width="9.08984375" style="32"/>
    <col min="13047" max="13047" width="14" style="32" bestFit="1" customWidth="1"/>
    <col min="13048" max="13294" width="9.08984375" style="32"/>
    <col min="13295" max="13295" width="9.54296875" style="32" customWidth="1"/>
    <col min="13296" max="13296" width="8.6328125" style="32" customWidth="1"/>
    <col min="13297" max="13297" width="8.54296875" style="32" customWidth="1"/>
    <col min="13298" max="13298" width="33" style="32" customWidth="1"/>
    <col min="13299" max="13299" width="18.36328125" style="32" customWidth="1"/>
    <col min="13300" max="13300" width="10.453125" style="32" customWidth="1"/>
    <col min="13301" max="13301" width="14.453125" style="32" bestFit="1" customWidth="1"/>
    <col min="13302" max="13302" width="9.08984375" style="32"/>
    <col min="13303" max="13303" width="14" style="32" bestFit="1" customWidth="1"/>
    <col min="13304" max="13550" width="9.08984375" style="32"/>
    <col min="13551" max="13551" width="9.54296875" style="32" customWidth="1"/>
    <col min="13552" max="13552" width="8.6328125" style="32" customWidth="1"/>
    <col min="13553" max="13553" width="8.54296875" style="32" customWidth="1"/>
    <col min="13554" max="13554" width="33" style="32" customWidth="1"/>
    <col min="13555" max="13555" width="18.36328125" style="32" customWidth="1"/>
    <col min="13556" max="13556" width="10.453125" style="32" customWidth="1"/>
    <col min="13557" max="13557" width="14.453125" style="32" bestFit="1" customWidth="1"/>
    <col min="13558" max="13558" width="9.08984375" style="32"/>
    <col min="13559" max="13559" width="14" style="32" bestFit="1" customWidth="1"/>
    <col min="13560" max="13806" width="9.08984375" style="32"/>
    <col min="13807" max="13807" width="9.54296875" style="32" customWidth="1"/>
    <col min="13808" max="13808" width="8.6328125" style="32" customWidth="1"/>
    <col min="13809" max="13809" width="8.54296875" style="32" customWidth="1"/>
    <col min="13810" max="13810" width="33" style="32" customWidth="1"/>
    <col min="13811" max="13811" width="18.36328125" style="32" customWidth="1"/>
    <col min="13812" max="13812" width="10.453125" style="32" customWidth="1"/>
    <col min="13813" max="13813" width="14.453125" style="32" bestFit="1" customWidth="1"/>
    <col min="13814" max="13814" width="9.08984375" style="32"/>
    <col min="13815" max="13815" width="14" style="32" bestFit="1" customWidth="1"/>
    <col min="13816" max="14062" width="9.08984375" style="32"/>
    <col min="14063" max="14063" width="9.54296875" style="32" customWidth="1"/>
    <col min="14064" max="14064" width="8.6328125" style="32" customWidth="1"/>
    <col min="14065" max="14065" width="8.54296875" style="32" customWidth="1"/>
    <col min="14066" max="14066" width="33" style="32" customWidth="1"/>
    <col min="14067" max="14067" width="18.36328125" style="32" customWidth="1"/>
    <col min="14068" max="14068" width="10.453125" style="32" customWidth="1"/>
    <col min="14069" max="14069" width="14.453125" style="32" bestFit="1" customWidth="1"/>
    <col min="14070" max="14070" width="9.08984375" style="32"/>
    <col min="14071" max="14071" width="14" style="32" bestFit="1" customWidth="1"/>
    <col min="14072" max="14318" width="9.08984375" style="32"/>
    <col min="14319" max="14319" width="9.54296875" style="32" customWidth="1"/>
    <col min="14320" max="14320" width="8.6328125" style="32" customWidth="1"/>
    <col min="14321" max="14321" width="8.54296875" style="32" customWidth="1"/>
    <col min="14322" max="14322" width="33" style="32" customWidth="1"/>
    <col min="14323" max="14323" width="18.36328125" style="32" customWidth="1"/>
    <col min="14324" max="14324" width="10.453125" style="32" customWidth="1"/>
    <col min="14325" max="14325" width="14.453125" style="32" bestFit="1" customWidth="1"/>
    <col min="14326" max="14326" width="9.08984375" style="32"/>
    <col min="14327" max="14327" width="14" style="32" bestFit="1" customWidth="1"/>
    <col min="14328" max="14574" width="9.08984375" style="32"/>
    <col min="14575" max="14575" width="9.54296875" style="32" customWidth="1"/>
    <col min="14576" max="14576" width="8.6328125" style="32" customWidth="1"/>
    <col min="14577" max="14577" width="8.54296875" style="32" customWidth="1"/>
    <col min="14578" max="14578" width="33" style="32" customWidth="1"/>
    <col min="14579" max="14579" width="18.36328125" style="32" customWidth="1"/>
    <col min="14580" max="14580" width="10.453125" style="32" customWidth="1"/>
    <col min="14581" max="14581" width="14.453125" style="32" bestFit="1" customWidth="1"/>
    <col min="14582" max="14582" width="9.08984375" style="32"/>
    <col min="14583" max="14583" width="14" style="32" bestFit="1" customWidth="1"/>
    <col min="14584" max="14830" width="9.08984375" style="32"/>
    <col min="14831" max="14831" width="9.54296875" style="32" customWidth="1"/>
    <col min="14832" max="14832" width="8.6328125" style="32" customWidth="1"/>
    <col min="14833" max="14833" width="8.54296875" style="32" customWidth="1"/>
    <col min="14834" max="14834" width="33" style="32" customWidth="1"/>
    <col min="14835" max="14835" width="18.36328125" style="32" customWidth="1"/>
    <col min="14836" max="14836" width="10.453125" style="32" customWidth="1"/>
    <col min="14837" max="14837" width="14.453125" style="32" bestFit="1" customWidth="1"/>
    <col min="14838" max="14838" width="9.08984375" style="32"/>
    <col min="14839" max="14839" width="14" style="32" bestFit="1" customWidth="1"/>
    <col min="14840" max="15086" width="9.08984375" style="32"/>
    <col min="15087" max="15087" width="9.54296875" style="32" customWidth="1"/>
    <col min="15088" max="15088" width="8.6328125" style="32" customWidth="1"/>
    <col min="15089" max="15089" width="8.54296875" style="32" customWidth="1"/>
    <col min="15090" max="15090" width="33" style="32" customWidth="1"/>
    <col min="15091" max="15091" width="18.36328125" style="32" customWidth="1"/>
    <col min="15092" max="15092" width="10.453125" style="32" customWidth="1"/>
    <col min="15093" max="15093" width="14.453125" style="32" bestFit="1" customWidth="1"/>
    <col min="15094" max="15094" width="9.08984375" style="32"/>
    <col min="15095" max="15095" width="14" style="32" bestFit="1" customWidth="1"/>
    <col min="15096" max="15342" width="9.08984375" style="32"/>
    <col min="15343" max="15343" width="9.54296875" style="32" customWidth="1"/>
    <col min="15344" max="15344" width="8.6328125" style="32" customWidth="1"/>
    <col min="15345" max="15345" width="8.54296875" style="32" customWidth="1"/>
    <col min="15346" max="15346" width="33" style="32" customWidth="1"/>
    <col min="15347" max="15347" width="18.36328125" style="32" customWidth="1"/>
    <col min="15348" max="15348" width="10.453125" style="32" customWidth="1"/>
    <col min="15349" max="15349" width="14.453125" style="32" bestFit="1" customWidth="1"/>
    <col min="15350" max="15350" width="9.08984375" style="32"/>
    <col min="15351" max="15351" width="14" style="32" bestFit="1" customWidth="1"/>
    <col min="15352" max="15598" width="9.08984375" style="32"/>
    <col min="15599" max="15599" width="9.54296875" style="32" customWidth="1"/>
    <col min="15600" max="15600" width="8.6328125" style="32" customWidth="1"/>
    <col min="15601" max="15601" width="8.54296875" style="32" customWidth="1"/>
    <col min="15602" max="15602" width="33" style="32" customWidth="1"/>
    <col min="15603" max="15603" width="18.36328125" style="32" customWidth="1"/>
    <col min="15604" max="15604" width="10.453125" style="32" customWidth="1"/>
    <col min="15605" max="15605" width="14.453125" style="32" bestFit="1" customWidth="1"/>
    <col min="15606" max="15606" width="9.08984375" style="32"/>
    <col min="15607" max="15607" width="14" style="32" bestFit="1" customWidth="1"/>
    <col min="15608" max="15854" width="9.08984375" style="32"/>
    <col min="15855" max="15855" width="9.54296875" style="32" customWidth="1"/>
    <col min="15856" max="15856" width="8.6328125" style="32" customWidth="1"/>
    <col min="15857" max="15857" width="8.54296875" style="32" customWidth="1"/>
    <col min="15858" max="15858" width="33" style="32" customWidth="1"/>
    <col min="15859" max="15859" width="18.36328125" style="32" customWidth="1"/>
    <col min="15860" max="15860" width="10.453125" style="32" customWidth="1"/>
    <col min="15861" max="15861" width="14.453125" style="32" bestFit="1" customWidth="1"/>
    <col min="15862" max="15862" width="9.08984375" style="32"/>
    <col min="15863" max="15863" width="14" style="32" bestFit="1" customWidth="1"/>
    <col min="15864" max="16110" width="9.08984375" style="32"/>
    <col min="16111" max="16111" width="9.54296875" style="32" customWidth="1"/>
    <col min="16112" max="16112" width="8.6328125" style="32" customWidth="1"/>
    <col min="16113" max="16113" width="8.54296875" style="32" customWidth="1"/>
    <col min="16114" max="16114" width="33" style="32" customWidth="1"/>
    <col min="16115" max="16115" width="18.36328125" style="32" customWidth="1"/>
    <col min="16116" max="16116" width="10.453125" style="32" customWidth="1"/>
    <col min="16117" max="16117" width="14.453125" style="32" bestFit="1" customWidth="1"/>
    <col min="16118" max="16118" width="9.08984375" style="32"/>
    <col min="16119" max="16119" width="14" style="32" bestFit="1" customWidth="1"/>
    <col min="16120" max="16361" width="9.08984375" style="32"/>
    <col min="16362" max="16384" width="9" style="32" customWidth="1"/>
  </cols>
  <sheetData>
    <row r="1" spans="1:10" ht="15.5" customHeight="1" x14ac:dyDescent="0.35">
      <c r="A1" s="52">
        <f>'B01'!A1</f>
        <v>0</v>
      </c>
      <c r="B1" s="52"/>
      <c r="F1" s="338" t="s">
        <v>107</v>
      </c>
      <c r="G1" s="338"/>
      <c r="H1" s="338"/>
    </row>
    <row r="2" spans="1:10" ht="9.5" customHeight="1" x14ac:dyDescent="0.35">
      <c r="A2" s="118"/>
      <c r="B2" s="338"/>
      <c r="C2" s="338"/>
      <c r="D2" s="338"/>
      <c r="E2" s="338"/>
      <c r="F2" s="338"/>
    </row>
    <row r="3" spans="1:10" ht="21.9" customHeight="1" x14ac:dyDescent="0.35">
      <c r="B3" s="310" t="s">
        <v>78</v>
      </c>
      <c r="C3" s="310"/>
      <c r="D3" s="310"/>
      <c r="E3" s="310"/>
      <c r="F3" s="310"/>
    </row>
    <row r="4" spans="1:10" ht="17.399999999999999" customHeight="1" x14ac:dyDescent="0.35">
      <c r="A4" s="309" t="str">
        <f>'B01'!A4:D4</f>
        <v>(Kèm theo Nghị quyết số         /NQ-HĐND ngày      /     /2026 của HĐND xã Tân Lợi)</v>
      </c>
      <c r="B4" s="309"/>
      <c r="C4" s="309"/>
      <c r="D4" s="309"/>
      <c r="E4" s="309"/>
      <c r="F4" s="309"/>
    </row>
    <row r="5" spans="1:10" ht="17.149999999999999" customHeight="1" x14ac:dyDescent="0.35">
      <c r="A5" s="35"/>
      <c r="B5" s="35"/>
      <c r="C5" s="35"/>
      <c r="D5" s="35"/>
      <c r="E5" s="35"/>
      <c r="F5" s="85" t="s">
        <v>231</v>
      </c>
    </row>
    <row r="6" spans="1:10" ht="53.25" customHeight="1" x14ac:dyDescent="0.35">
      <c r="A6" s="115" t="s">
        <v>1</v>
      </c>
      <c r="B6" s="68" t="s">
        <v>36</v>
      </c>
      <c r="C6" s="116" t="s">
        <v>37</v>
      </c>
      <c r="D6" s="116" t="s">
        <v>38</v>
      </c>
      <c r="E6" s="116" t="s">
        <v>113</v>
      </c>
      <c r="F6" s="102" t="s">
        <v>204</v>
      </c>
      <c r="G6" s="102" t="s">
        <v>202</v>
      </c>
      <c r="H6" s="102" t="s">
        <v>214</v>
      </c>
    </row>
    <row r="7" spans="1:10" ht="19.5" customHeight="1" x14ac:dyDescent="0.35">
      <c r="A7" s="115" t="s">
        <v>16</v>
      </c>
      <c r="B7" s="115" t="s">
        <v>17</v>
      </c>
      <c r="C7" s="115" t="s">
        <v>205</v>
      </c>
      <c r="D7" s="115" t="s">
        <v>206</v>
      </c>
      <c r="E7" s="115" t="s">
        <v>207</v>
      </c>
      <c r="F7" s="115">
        <v>1</v>
      </c>
      <c r="G7" s="115">
        <v>2</v>
      </c>
      <c r="H7" s="102" t="s">
        <v>215</v>
      </c>
    </row>
    <row r="8" spans="1:10" s="52" customFormat="1" ht="23.75" customHeight="1" x14ac:dyDescent="0.3">
      <c r="A8" s="72"/>
      <c r="B8" s="72" t="s">
        <v>116</v>
      </c>
      <c r="C8" s="72" t="s">
        <v>124</v>
      </c>
      <c r="D8" s="72" t="s">
        <v>124</v>
      </c>
      <c r="E8" s="6" t="s">
        <v>130</v>
      </c>
      <c r="F8" s="73">
        <f>F9+F13+F85</f>
        <v>181563000000</v>
      </c>
      <c r="G8" s="73">
        <f>G9+G13+G85</f>
        <v>195272917097</v>
      </c>
      <c r="H8" s="73">
        <f>G8/F8*100</f>
        <v>107.55105230526043</v>
      </c>
    </row>
    <row r="9" spans="1:10" s="52" customFormat="1" ht="23.75" customHeight="1" x14ac:dyDescent="0.3">
      <c r="A9" s="72" t="s">
        <v>2</v>
      </c>
      <c r="B9" s="72" t="s">
        <v>116</v>
      </c>
      <c r="C9" s="72" t="s">
        <v>124</v>
      </c>
      <c r="D9" s="72" t="s">
        <v>124</v>
      </c>
      <c r="E9" s="6" t="s">
        <v>51</v>
      </c>
      <c r="F9" s="73">
        <f>F10+F12</f>
        <v>75095000000</v>
      </c>
      <c r="G9" s="73">
        <f>G10+G12</f>
        <v>75095000000</v>
      </c>
      <c r="H9" s="73">
        <f t="shared" ref="H9:H84" si="0">G9/F9*100</f>
        <v>100</v>
      </c>
    </row>
    <row r="10" spans="1:10" s="52" customFormat="1" ht="23.75" customHeight="1" x14ac:dyDescent="0.3">
      <c r="A10" s="69">
        <v>1</v>
      </c>
      <c r="B10" s="69" t="s">
        <v>116</v>
      </c>
      <c r="C10" s="69" t="s">
        <v>149</v>
      </c>
      <c r="D10" s="69" t="s">
        <v>124</v>
      </c>
      <c r="E10" s="100" t="s">
        <v>151</v>
      </c>
      <c r="F10" s="101">
        <f>F11</f>
        <v>0</v>
      </c>
      <c r="G10" s="109"/>
      <c r="H10" s="73"/>
    </row>
    <row r="11" spans="1:10" s="52" customFormat="1" ht="23.75" customHeight="1" x14ac:dyDescent="0.3">
      <c r="A11" s="69"/>
      <c r="B11" s="69" t="s">
        <v>116</v>
      </c>
      <c r="C11" s="69" t="s">
        <v>149</v>
      </c>
      <c r="D11" s="69" t="s">
        <v>152</v>
      </c>
      <c r="E11" s="100" t="s">
        <v>150</v>
      </c>
      <c r="F11" s="109"/>
      <c r="G11" s="109"/>
      <c r="H11" s="73"/>
      <c r="I11" s="164" t="s">
        <v>251</v>
      </c>
    </row>
    <row r="12" spans="1:10" s="52" customFormat="1" ht="18.649999999999999" customHeight="1" x14ac:dyDescent="0.3">
      <c r="A12" s="69">
        <v>2</v>
      </c>
      <c r="B12" s="69"/>
      <c r="C12" s="69"/>
      <c r="D12" s="69" t="s">
        <v>124</v>
      </c>
      <c r="E12" s="100" t="s">
        <v>176</v>
      </c>
      <c r="F12" s="101">
        <f>'B01'!D8</f>
        <v>75095000000</v>
      </c>
      <c r="G12" s="101">
        <f>F12</f>
        <v>75095000000</v>
      </c>
      <c r="H12" s="73">
        <f t="shared" si="0"/>
        <v>100</v>
      </c>
    </row>
    <row r="13" spans="1:10" s="52" customFormat="1" ht="23.75" customHeight="1" x14ac:dyDescent="0.3">
      <c r="A13" s="72" t="s">
        <v>5</v>
      </c>
      <c r="B13" s="72" t="s">
        <v>116</v>
      </c>
      <c r="C13" s="72" t="s">
        <v>124</v>
      </c>
      <c r="D13" s="72" t="s">
        <v>124</v>
      </c>
      <c r="E13" s="6" t="s">
        <v>52</v>
      </c>
      <c r="F13" s="73">
        <f>F14+F16+F18+F30+F32+F42+F55+F75</f>
        <v>102663000000</v>
      </c>
      <c r="G13" s="73">
        <f>G14+G16+G18+G28+G30+G32+G42+G55</f>
        <v>120173806097</v>
      </c>
      <c r="H13" s="148">
        <f t="shared" si="0"/>
        <v>117.05658912850782</v>
      </c>
      <c r="I13" s="164">
        <v>123943599097</v>
      </c>
      <c r="J13" s="73">
        <v>132762424812</v>
      </c>
    </row>
    <row r="14" spans="1:10" s="52" customFormat="1" ht="23.75" customHeight="1" x14ac:dyDescent="0.3">
      <c r="A14" s="72">
        <v>1</v>
      </c>
      <c r="B14" s="72" t="s">
        <v>116</v>
      </c>
      <c r="C14" s="72" t="s">
        <v>117</v>
      </c>
      <c r="D14" s="72" t="s">
        <v>124</v>
      </c>
      <c r="E14" s="6" t="s">
        <v>119</v>
      </c>
      <c r="F14" s="73">
        <f>F15</f>
        <v>5917000000</v>
      </c>
      <c r="G14" s="159">
        <f>G15</f>
        <v>8053994295</v>
      </c>
      <c r="H14" s="148">
        <f>G14/F14*100</f>
        <v>136.11617872232551</v>
      </c>
      <c r="I14" s="130">
        <f>I13-G13</f>
        <v>3769793000</v>
      </c>
      <c r="J14" s="130">
        <f>J13-G13</f>
        <v>12588618715</v>
      </c>
    </row>
    <row r="15" spans="1:10" s="52" customFormat="1" ht="23.75" customHeight="1" x14ac:dyDescent="0.3">
      <c r="A15" s="69"/>
      <c r="B15" s="69" t="s">
        <v>116</v>
      </c>
      <c r="C15" s="69" t="s">
        <v>117</v>
      </c>
      <c r="D15" s="69" t="s">
        <v>118</v>
      </c>
      <c r="E15" s="100" t="s">
        <v>119</v>
      </c>
      <c r="F15" s="101">
        <v>5917000000</v>
      </c>
      <c r="G15" s="101">
        <v>8053994295</v>
      </c>
      <c r="H15" s="149">
        <f t="shared" si="0"/>
        <v>136.11617872232551</v>
      </c>
    </row>
    <row r="16" spans="1:10" s="52" customFormat="1" ht="23.75" customHeight="1" x14ac:dyDescent="0.3">
      <c r="A16" s="72">
        <v>2</v>
      </c>
      <c r="B16" s="72" t="s">
        <v>116</v>
      </c>
      <c r="C16" s="72" t="s">
        <v>120</v>
      </c>
      <c r="D16" s="72" t="s">
        <v>124</v>
      </c>
      <c r="E16" s="6" t="s">
        <v>122</v>
      </c>
      <c r="F16" s="73">
        <f>F17</f>
        <v>2586000000</v>
      </c>
      <c r="G16" s="73">
        <f>G17</f>
        <v>2159078000</v>
      </c>
      <c r="H16" s="148">
        <f t="shared" si="0"/>
        <v>83.491028615622582</v>
      </c>
    </row>
    <row r="17" spans="1:10" s="52" customFormat="1" ht="23.75" customHeight="1" x14ac:dyDescent="0.3">
      <c r="A17" s="69"/>
      <c r="B17" s="69" t="s">
        <v>116</v>
      </c>
      <c r="C17" s="69" t="s">
        <v>120</v>
      </c>
      <c r="D17" s="69" t="s">
        <v>121</v>
      </c>
      <c r="E17" s="100" t="s">
        <v>122</v>
      </c>
      <c r="F17" s="101">
        <v>2586000000</v>
      </c>
      <c r="G17" s="147">
        <v>2159078000</v>
      </c>
      <c r="H17" s="149">
        <f t="shared" si="0"/>
        <v>83.491028615622582</v>
      </c>
    </row>
    <row r="18" spans="1:10" s="52" customFormat="1" ht="23.75" customHeight="1" x14ac:dyDescent="0.3">
      <c r="A18" s="72">
        <v>3</v>
      </c>
      <c r="B18" s="72" t="s">
        <v>116</v>
      </c>
      <c r="C18" s="72" t="s">
        <v>123</v>
      </c>
      <c r="D18" s="72" t="s">
        <v>124</v>
      </c>
      <c r="E18" s="6" t="s">
        <v>125</v>
      </c>
      <c r="F18" s="163">
        <f>F19+F23+F27</f>
        <v>42853000000</v>
      </c>
      <c r="G18" s="163">
        <f>G19+G23+G27</f>
        <v>46355628000</v>
      </c>
      <c r="H18" s="148">
        <f t="shared" si="0"/>
        <v>108.17358878024876</v>
      </c>
      <c r="I18" s="130">
        <v>46355628000</v>
      </c>
      <c r="J18" s="130">
        <f>I18-G18</f>
        <v>0</v>
      </c>
    </row>
    <row r="19" spans="1:10" s="52" customFormat="1" ht="23.75" customHeight="1" x14ac:dyDescent="0.3">
      <c r="A19" s="69"/>
      <c r="B19" s="69" t="s">
        <v>116</v>
      </c>
      <c r="C19" s="69" t="s">
        <v>123</v>
      </c>
      <c r="D19" s="69" t="s">
        <v>126</v>
      </c>
      <c r="E19" s="100" t="s">
        <v>127</v>
      </c>
      <c r="F19" s="101">
        <f>SUM(F20:F22)</f>
        <v>13874000000</v>
      </c>
      <c r="G19" s="101">
        <f>SUM(G20:G22)</f>
        <v>16279582000</v>
      </c>
      <c r="H19" s="149">
        <f t="shared" si="0"/>
        <v>117.33877756955455</v>
      </c>
    </row>
    <row r="20" spans="1:10" s="48" customFormat="1" ht="23.75" customHeight="1" x14ac:dyDescent="0.35">
      <c r="A20" s="71"/>
      <c r="B20" s="71"/>
      <c r="C20" s="71"/>
      <c r="D20" s="71"/>
      <c r="E20" s="110" t="s">
        <v>172</v>
      </c>
      <c r="F20" s="111">
        <v>4651000000</v>
      </c>
      <c r="G20" s="146">
        <v>5996396000</v>
      </c>
      <c r="H20" s="149">
        <f t="shared" si="0"/>
        <v>128.92702644592561</v>
      </c>
    </row>
    <row r="21" spans="1:10" s="48" customFormat="1" ht="23.75" customHeight="1" x14ac:dyDescent="0.35">
      <c r="A21" s="71"/>
      <c r="B21" s="71"/>
      <c r="C21" s="71"/>
      <c r="D21" s="71"/>
      <c r="E21" s="110" t="s">
        <v>174</v>
      </c>
      <c r="F21" s="111">
        <v>4413000000</v>
      </c>
      <c r="G21" s="146">
        <v>4912236000</v>
      </c>
      <c r="H21" s="149">
        <f t="shared" si="0"/>
        <v>111.3128484024473</v>
      </c>
    </row>
    <row r="22" spans="1:10" s="48" customFormat="1" ht="23.75" customHeight="1" x14ac:dyDescent="0.35">
      <c r="A22" s="71"/>
      <c r="B22" s="71"/>
      <c r="C22" s="71"/>
      <c r="D22" s="71"/>
      <c r="E22" s="110" t="s">
        <v>173</v>
      </c>
      <c r="F22" s="111">
        <v>4810000000</v>
      </c>
      <c r="G22" s="146">
        <v>5370950000</v>
      </c>
      <c r="H22" s="149">
        <f t="shared" si="0"/>
        <v>111.66216216216216</v>
      </c>
    </row>
    <row r="23" spans="1:10" s="52" customFormat="1" ht="23.75" customHeight="1" x14ac:dyDescent="0.3">
      <c r="A23" s="69"/>
      <c r="B23" s="69" t="s">
        <v>116</v>
      </c>
      <c r="C23" s="69" t="s">
        <v>123</v>
      </c>
      <c r="D23" s="69" t="s">
        <v>128</v>
      </c>
      <c r="E23" s="100" t="s">
        <v>129</v>
      </c>
      <c r="F23" s="101">
        <f>SUM(F24:F26)</f>
        <v>26169000000</v>
      </c>
      <c r="G23" s="101">
        <f>SUM(G24:G26)</f>
        <v>30076046000</v>
      </c>
      <c r="H23" s="149">
        <f t="shared" si="0"/>
        <v>114.93005464480875</v>
      </c>
    </row>
    <row r="24" spans="1:10" s="48" customFormat="1" ht="23.75" customHeight="1" x14ac:dyDescent="0.35">
      <c r="A24" s="71"/>
      <c r="B24" s="71"/>
      <c r="C24" s="71"/>
      <c r="D24" s="71"/>
      <c r="E24" s="110" t="s">
        <v>177</v>
      </c>
      <c r="F24" s="111">
        <v>9924000000</v>
      </c>
      <c r="G24" s="111">
        <v>11458159000</v>
      </c>
      <c r="H24" s="149">
        <f t="shared" si="0"/>
        <v>115.45907900040307</v>
      </c>
    </row>
    <row r="25" spans="1:10" s="48" customFormat="1" ht="23.75" customHeight="1" x14ac:dyDescent="0.35">
      <c r="A25" s="71"/>
      <c r="B25" s="71"/>
      <c r="C25" s="71"/>
      <c r="D25" s="71"/>
      <c r="E25" s="110" t="s">
        <v>178</v>
      </c>
      <c r="F25" s="111">
        <v>7865000000</v>
      </c>
      <c r="G25" s="111">
        <v>9082087000</v>
      </c>
      <c r="H25" s="149">
        <f t="shared" si="0"/>
        <v>115.47472345835983</v>
      </c>
    </row>
    <row r="26" spans="1:10" s="48" customFormat="1" ht="23.75" customHeight="1" x14ac:dyDescent="0.35">
      <c r="A26" s="71"/>
      <c r="B26" s="71"/>
      <c r="C26" s="71"/>
      <c r="D26" s="71"/>
      <c r="E26" s="110" t="s">
        <v>179</v>
      </c>
      <c r="F26" s="111">
        <v>8380000000</v>
      </c>
      <c r="G26" s="111">
        <v>9535800000</v>
      </c>
      <c r="H26" s="149">
        <f t="shared" si="0"/>
        <v>113.79236276849642</v>
      </c>
    </row>
    <row r="27" spans="1:10" s="52" customFormat="1" ht="23.75" customHeight="1" x14ac:dyDescent="0.3">
      <c r="A27" s="69"/>
      <c r="B27" s="69" t="s">
        <v>116</v>
      </c>
      <c r="C27" s="69" t="s">
        <v>123</v>
      </c>
      <c r="D27" s="69"/>
      <c r="E27" s="100" t="s">
        <v>147</v>
      </c>
      <c r="F27" s="131">
        <v>2810000000</v>
      </c>
      <c r="G27" s="131"/>
      <c r="H27" s="101">
        <f>G27/F27*100</f>
        <v>0</v>
      </c>
      <c r="I27" s="130"/>
    </row>
    <row r="28" spans="1:10" s="52" customFormat="1" ht="32.25" customHeight="1" x14ac:dyDescent="0.3">
      <c r="A28" s="72">
        <v>4</v>
      </c>
      <c r="B28" s="72">
        <v>800</v>
      </c>
      <c r="C28" s="72">
        <v>100</v>
      </c>
      <c r="D28" s="72"/>
      <c r="E28" s="161" t="s">
        <v>233</v>
      </c>
      <c r="F28" s="162"/>
      <c r="G28" s="163">
        <f>G29</f>
        <v>1840000000</v>
      </c>
      <c r="H28" s="73"/>
      <c r="I28" s="130"/>
    </row>
    <row r="29" spans="1:10" s="52" customFormat="1" ht="23.75" customHeight="1" x14ac:dyDescent="0.3">
      <c r="A29" s="69"/>
      <c r="B29" s="69">
        <v>800</v>
      </c>
      <c r="C29" s="135">
        <v>100</v>
      </c>
      <c r="D29" s="135">
        <v>121</v>
      </c>
      <c r="E29" s="158" t="s">
        <v>235</v>
      </c>
      <c r="F29" s="131"/>
      <c r="G29" s="131">
        <v>1840000000</v>
      </c>
      <c r="H29" s="101"/>
      <c r="I29" s="130"/>
    </row>
    <row r="30" spans="1:10" s="52" customFormat="1" ht="23.75" customHeight="1" x14ac:dyDescent="0.3">
      <c r="A30" s="72">
        <v>5</v>
      </c>
      <c r="B30" s="72" t="s">
        <v>116</v>
      </c>
      <c r="C30" s="72" t="s">
        <v>131</v>
      </c>
      <c r="D30" s="72" t="s">
        <v>124</v>
      </c>
      <c r="E30" s="6" t="s">
        <v>132</v>
      </c>
      <c r="F30" s="73">
        <f>F31</f>
        <v>228000000</v>
      </c>
      <c r="G30" s="159">
        <f>G31</f>
        <v>228000000</v>
      </c>
      <c r="H30" s="73">
        <f t="shared" si="0"/>
        <v>100</v>
      </c>
    </row>
    <row r="31" spans="1:10" s="52" customFormat="1" ht="23.75" customHeight="1" x14ac:dyDescent="0.3">
      <c r="A31" s="69"/>
      <c r="B31" s="69" t="s">
        <v>116</v>
      </c>
      <c r="C31" s="69" t="s">
        <v>131</v>
      </c>
      <c r="D31" s="69" t="s">
        <v>133</v>
      </c>
      <c r="E31" s="100" t="s">
        <v>148</v>
      </c>
      <c r="F31" s="101">
        <v>228000000</v>
      </c>
      <c r="G31" s="101">
        <v>228000000</v>
      </c>
      <c r="H31" s="101">
        <f t="shared" si="0"/>
        <v>100</v>
      </c>
    </row>
    <row r="32" spans="1:10" s="52" customFormat="1" ht="23.75" customHeight="1" x14ac:dyDescent="0.3">
      <c r="A32" s="72">
        <v>6</v>
      </c>
      <c r="B32" s="72" t="s">
        <v>116</v>
      </c>
      <c r="C32" s="72" t="s">
        <v>149</v>
      </c>
      <c r="D32" s="72" t="s">
        <v>124</v>
      </c>
      <c r="E32" s="6" t="s">
        <v>151</v>
      </c>
      <c r="F32" s="159">
        <f>F41</f>
        <v>1840000000</v>
      </c>
      <c r="G32" s="159">
        <f>G41</f>
        <v>0</v>
      </c>
      <c r="H32" s="73">
        <f t="shared" si="0"/>
        <v>0</v>
      </c>
    </row>
    <row r="33" spans="1:9" s="52" customFormat="1" ht="17.25" customHeight="1" x14ac:dyDescent="0.3">
      <c r="A33" s="69"/>
      <c r="B33" s="69"/>
      <c r="C33" s="69"/>
      <c r="D33" s="69"/>
      <c r="E33" s="110" t="s">
        <v>154</v>
      </c>
      <c r="F33" s="132"/>
      <c r="G33" s="132">
        <f>122250000+25600000+7850000</f>
        <v>155700000</v>
      </c>
      <c r="H33" s="101"/>
    </row>
    <row r="34" spans="1:9" s="52" customFormat="1" ht="17.25" customHeight="1" x14ac:dyDescent="0.3">
      <c r="A34" s="69"/>
      <c r="B34" s="69"/>
      <c r="C34" s="69"/>
      <c r="D34" s="69"/>
      <c r="E34" s="110" t="s">
        <v>155</v>
      </c>
      <c r="F34" s="132"/>
      <c r="G34" s="132">
        <f>104375000+252480000+72000000+1474000000+23560000</f>
        <v>1926415000</v>
      </c>
      <c r="H34" s="101"/>
    </row>
    <row r="35" spans="1:9" s="52" customFormat="1" ht="17.25" customHeight="1" x14ac:dyDescent="0.3">
      <c r="A35" s="69"/>
      <c r="B35" s="69"/>
      <c r="C35" s="69"/>
      <c r="D35" s="69"/>
      <c r="E35" s="110" t="s">
        <v>156</v>
      </c>
      <c r="F35" s="132"/>
      <c r="G35" s="132">
        <f>54400000+8400000</f>
        <v>62800000</v>
      </c>
      <c r="H35" s="101"/>
    </row>
    <row r="36" spans="1:9" s="52" customFormat="1" ht="17.25" customHeight="1" x14ac:dyDescent="0.3">
      <c r="A36" s="69"/>
      <c r="B36" s="69"/>
      <c r="C36" s="69"/>
      <c r="D36" s="69"/>
      <c r="E36" s="110" t="s">
        <v>185</v>
      </c>
      <c r="F36" s="132"/>
      <c r="G36" s="132">
        <f>180520000+156000000</f>
        <v>336520000</v>
      </c>
      <c r="H36" s="101"/>
    </row>
    <row r="37" spans="1:9" s="52" customFormat="1" ht="17.25" customHeight="1" x14ac:dyDescent="0.3">
      <c r="A37" s="69"/>
      <c r="B37" s="69"/>
      <c r="C37" s="69"/>
      <c r="D37" s="69"/>
      <c r="E37" s="110" t="s">
        <v>157</v>
      </c>
      <c r="F37" s="132"/>
      <c r="G37" s="132">
        <f>75750000+9600000</f>
        <v>85350000</v>
      </c>
      <c r="H37" s="101"/>
    </row>
    <row r="38" spans="1:9" s="52" customFormat="1" ht="17.25" customHeight="1" x14ac:dyDescent="0.3">
      <c r="A38" s="69"/>
      <c r="B38" s="69"/>
      <c r="C38" s="69"/>
      <c r="D38" s="69"/>
      <c r="E38" s="110" t="s">
        <v>232</v>
      </c>
      <c r="F38" s="132"/>
      <c r="G38" s="132">
        <v>178860000</v>
      </c>
      <c r="H38" s="101"/>
    </row>
    <row r="39" spans="1:9" s="52" customFormat="1" ht="17.25" customHeight="1" x14ac:dyDescent="0.3">
      <c r="A39" s="69"/>
      <c r="B39" s="69"/>
      <c r="C39" s="69"/>
      <c r="D39" s="69"/>
      <c r="E39" s="110" t="s">
        <v>175</v>
      </c>
      <c r="F39" s="132"/>
      <c r="G39" s="132">
        <f>318222000+28800000</f>
        <v>347022000</v>
      </c>
      <c r="H39" s="101"/>
    </row>
    <row r="40" spans="1:9" s="52" customFormat="1" ht="17.25" customHeight="1" x14ac:dyDescent="0.3">
      <c r="A40" s="69"/>
      <c r="B40" s="69"/>
      <c r="C40" s="69"/>
      <c r="D40" s="69"/>
      <c r="E40" s="110" t="s">
        <v>184</v>
      </c>
      <c r="F40" s="132"/>
      <c r="G40" s="132">
        <f>100926000+115200000+29000000+432000000</f>
        <v>677126000</v>
      </c>
      <c r="H40" s="101"/>
    </row>
    <row r="41" spans="1:9" s="52" customFormat="1" ht="23.75" customHeight="1" x14ac:dyDescent="0.3">
      <c r="A41" s="69"/>
      <c r="B41" s="69" t="s">
        <v>116</v>
      </c>
      <c r="C41" s="69" t="s">
        <v>234</v>
      </c>
      <c r="D41" s="69">
        <v>314</v>
      </c>
      <c r="E41" s="100" t="s">
        <v>150</v>
      </c>
      <c r="F41" s="132">
        <v>1840000000</v>
      </c>
      <c r="G41" s="152"/>
      <c r="H41" s="101">
        <f t="shared" si="0"/>
        <v>0</v>
      </c>
    </row>
    <row r="42" spans="1:9" s="52" customFormat="1" ht="30.9" customHeight="1" x14ac:dyDescent="0.3">
      <c r="A42" s="72">
        <v>7</v>
      </c>
      <c r="B42" s="72" t="s">
        <v>116</v>
      </c>
      <c r="C42" s="72" t="s">
        <v>134</v>
      </c>
      <c r="D42" s="72" t="s">
        <v>124</v>
      </c>
      <c r="E42" s="6" t="s">
        <v>135</v>
      </c>
      <c r="F42" s="73">
        <f>F43+F50+F52+F53+F54</f>
        <v>26662000000</v>
      </c>
      <c r="G42" s="73">
        <f>G43+G50+G52+G53+G54</f>
        <v>57639131402</v>
      </c>
      <c r="H42" s="73">
        <f t="shared" si="0"/>
        <v>216.18457505813518</v>
      </c>
    </row>
    <row r="43" spans="1:9" s="48" customFormat="1" ht="23.75" customHeight="1" x14ac:dyDescent="0.35">
      <c r="A43" s="71"/>
      <c r="B43" s="69" t="s">
        <v>116</v>
      </c>
      <c r="C43" s="69" t="s">
        <v>134</v>
      </c>
      <c r="D43" s="69" t="s">
        <v>136</v>
      </c>
      <c r="E43" s="100" t="s">
        <v>137</v>
      </c>
      <c r="F43" s="70">
        <f>SUM(F44:F49)</f>
        <v>16294000000</v>
      </c>
      <c r="G43" s="70">
        <f>SUM(G44:G49)</f>
        <v>43669347402</v>
      </c>
      <c r="H43" s="101">
        <f t="shared" si="0"/>
        <v>268.00876029213208</v>
      </c>
    </row>
    <row r="44" spans="1:9" s="48" customFormat="1" ht="21.75" customHeight="1" x14ac:dyDescent="0.35">
      <c r="A44" s="71"/>
      <c r="B44" s="71"/>
      <c r="C44" s="71"/>
      <c r="D44" s="71"/>
      <c r="E44" s="110" t="s">
        <v>154</v>
      </c>
      <c r="F44" s="112">
        <v>2676000000</v>
      </c>
      <c r="G44" s="153">
        <v>15724163539</v>
      </c>
      <c r="H44" s="101">
        <f t="shared" si="0"/>
        <v>587.59953434230192</v>
      </c>
      <c r="I44" s="155">
        <f>G44+G33</f>
        <v>15879863539</v>
      </c>
    </row>
    <row r="45" spans="1:9" s="48" customFormat="1" ht="21.75" customHeight="1" x14ac:dyDescent="0.35">
      <c r="A45" s="71"/>
      <c r="B45" s="71"/>
      <c r="C45" s="71"/>
      <c r="D45" s="71"/>
      <c r="E45" s="110" t="s">
        <v>155</v>
      </c>
      <c r="F45" s="112">
        <v>2427000000</v>
      </c>
      <c r="G45" s="154">
        <v>6553308563</v>
      </c>
      <c r="H45" s="101">
        <f t="shared" si="0"/>
        <v>270.01683407498967</v>
      </c>
      <c r="I45" s="155">
        <f>G45+G28+G55+G34</f>
        <v>14217697963</v>
      </c>
    </row>
    <row r="46" spans="1:9" s="48" customFormat="1" ht="21.75" customHeight="1" x14ac:dyDescent="0.35">
      <c r="A46" s="71"/>
      <c r="B46" s="71"/>
      <c r="C46" s="71"/>
      <c r="D46" s="71"/>
      <c r="E46" s="110" t="s">
        <v>156</v>
      </c>
      <c r="F46" s="112">
        <v>1555000000</v>
      </c>
      <c r="G46" s="153">
        <v>1840516394</v>
      </c>
      <c r="H46" s="101">
        <f t="shared" si="0"/>
        <v>118.36118289389069</v>
      </c>
      <c r="I46" s="155">
        <f>G46+G35</f>
        <v>1903316394</v>
      </c>
    </row>
    <row r="47" spans="1:9" s="48" customFormat="1" ht="21.75" customHeight="1" x14ac:dyDescent="0.35">
      <c r="A47" s="71"/>
      <c r="B47" s="71"/>
      <c r="C47" s="71"/>
      <c r="D47" s="71"/>
      <c r="E47" s="110" t="s">
        <v>185</v>
      </c>
      <c r="F47" s="112">
        <v>8239000000</v>
      </c>
      <c r="G47" s="156">
        <v>11407058906</v>
      </c>
      <c r="H47" s="101">
        <f t="shared" si="0"/>
        <v>138.45198332321885</v>
      </c>
      <c r="I47" s="165">
        <f>G47+G36+G17</f>
        <v>13902656906</v>
      </c>
    </row>
    <row r="48" spans="1:9" s="48" customFormat="1" ht="21.75" customHeight="1" x14ac:dyDescent="0.35">
      <c r="A48" s="71"/>
      <c r="B48" s="71"/>
      <c r="C48" s="71"/>
      <c r="D48" s="71"/>
      <c r="E48" s="110" t="s">
        <v>157</v>
      </c>
      <c r="F48" s="112">
        <v>1397000000</v>
      </c>
      <c r="G48" s="153">
        <v>3794900000</v>
      </c>
      <c r="H48" s="101">
        <f t="shared" si="0"/>
        <v>271.64638511095205</v>
      </c>
      <c r="I48" s="155">
        <f>G48+G37+G30</f>
        <v>4108250000</v>
      </c>
    </row>
    <row r="49" spans="1:9" s="48" customFormat="1" ht="21.75" customHeight="1" x14ac:dyDescent="0.35">
      <c r="A49" s="71"/>
      <c r="B49" s="71"/>
      <c r="C49" s="71"/>
      <c r="D49" s="71"/>
      <c r="E49" s="110" t="s">
        <v>232</v>
      </c>
      <c r="F49" s="112"/>
      <c r="G49" s="153">
        <v>4349400000</v>
      </c>
      <c r="H49" s="101"/>
      <c r="I49" s="112">
        <f>G49+G38</f>
        <v>4528260000</v>
      </c>
    </row>
    <row r="50" spans="1:9" s="48" customFormat="1" ht="23.75" customHeight="1" x14ac:dyDescent="0.35">
      <c r="A50" s="71"/>
      <c r="B50" s="69" t="s">
        <v>116</v>
      </c>
      <c r="C50" s="69" t="s">
        <v>134</v>
      </c>
      <c r="D50" s="69" t="s">
        <v>138</v>
      </c>
      <c r="E50" s="100" t="s">
        <v>139</v>
      </c>
      <c r="F50" s="70">
        <f>F51</f>
        <v>6743000000</v>
      </c>
      <c r="G50" s="70">
        <f>G51</f>
        <v>10448674000</v>
      </c>
      <c r="H50" s="101">
        <f t="shared" si="0"/>
        <v>154.95586534183599</v>
      </c>
    </row>
    <row r="51" spans="1:9" s="48" customFormat="1" ht="23.75" customHeight="1" x14ac:dyDescent="0.35">
      <c r="A51" s="71"/>
      <c r="B51" s="69"/>
      <c r="C51" s="69"/>
      <c r="D51" s="69"/>
      <c r="E51" s="110" t="s">
        <v>175</v>
      </c>
      <c r="F51" s="70">
        <v>6743000000</v>
      </c>
      <c r="G51" s="157">
        <v>10448674000</v>
      </c>
      <c r="H51" s="101">
        <f t="shared" si="0"/>
        <v>154.95586534183599</v>
      </c>
      <c r="I51" s="155">
        <f>G51+G39</f>
        <v>10795696000</v>
      </c>
    </row>
    <row r="52" spans="1:9" ht="30.65" customHeight="1" x14ac:dyDescent="0.35">
      <c r="A52" s="69"/>
      <c r="B52" s="69" t="s">
        <v>116</v>
      </c>
      <c r="C52" s="69" t="s">
        <v>134</v>
      </c>
      <c r="D52" s="69" t="s">
        <v>140</v>
      </c>
      <c r="E52" s="100" t="s">
        <v>180</v>
      </c>
      <c r="F52" s="70">
        <v>2569000000</v>
      </c>
      <c r="G52" s="157">
        <v>3521110000</v>
      </c>
      <c r="H52" s="101">
        <f t="shared" si="0"/>
        <v>137.06150253016739</v>
      </c>
      <c r="I52" s="155">
        <f>G52+G40</f>
        <v>4198236000</v>
      </c>
    </row>
    <row r="53" spans="1:9" s="34" customFormat="1" ht="36.65" customHeight="1" x14ac:dyDescent="0.35">
      <c r="A53" s="71"/>
      <c r="B53" s="69" t="s">
        <v>116</v>
      </c>
      <c r="C53" s="69" t="s">
        <v>134</v>
      </c>
      <c r="D53" s="69" t="s">
        <v>141</v>
      </c>
      <c r="E53" s="100" t="s">
        <v>142</v>
      </c>
      <c r="F53" s="70"/>
      <c r="G53" s="70"/>
      <c r="H53" s="101" t="e">
        <f t="shared" si="0"/>
        <v>#DIV/0!</v>
      </c>
    </row>
    <row r="54" spans="1:9" s="52" customFormat="1" ht="23.75" customHeight="1" x14ac:dyDescent="0.3">
      <c r="A54" s="69"/>
      <c r="B54" s="69" t="s">
        <v>116</v>
      </c>
      <c r="C54" s="69" t="s">
        <v>134</v>
      </c>
      <c r="D54" s="69"/>
      <c r="E54" s="100" t="s">
        <v>158</v>
      </c>
      <c r="F54" s="132">
        <v>1056000000</v>
      </c>
      <c r="G54" s="132"/>
      <c r="H54" s="101">
        <f t="shared" si="0"/>
        <v>0</v>
      </c>
    </row>
    <row r="55" spans="1:9" s="48" customFormat="1" ht="23.75" customHeight="1" x14ac:dyDescent="0.35">
      <c r="A55" s="72">
        <v>8</v>
      </c>
      <c r="B55" s="72" t="s">
        <v>116</v>
      </c>
      <c r="C55" s="72" t="s">
        <v>143</v>
      </c>
      <c r="D55" s="72" t="s">
        <v>124</v>
      </c>
      <c r="E55" s="6" t="s">
        <v>144</v>
      </c>
      <c r="F55" s="113">
        <f>12163000000-F14-F16</f>
        <v>3660000000</v>
      </c>
      <c r="G55" s="160">
        <f>G56</f>
        <v>3897974400</v>
      </c>
      <c r="H55" s="73">
        <f t="shared" si="0"/>
        <v>106.50203278688524</v>
      </c>
    </row>
    <row r="56" spans="1:9" s="48" customFormat="1" ht="36.65" customHeight="1" x14ac:dyDescent="0.35">
      <c r="A56" s="71"/>
      <c r="B56" s="69" t="s">
        <v>116</v>
      </c>
      <c r="C56" s="69" t="s">
        <v>143</v>
      </c>
      <c r="D56" s="69" t="s">
        <v>145</v>
      </c>
      <c r="E56" s="100" t="s">
        <v>146</v>
      </c>
      <c r="F56" s="70">
        <v>3660000000</v>
      </c>
      <c r="G56" s="70">
        <v>3897974400</v>
      </c>
      <c r="H56" s="101">
        <f t="shared" si="0"/>
        <v>106.50203278688524</v>
      </c>
    </row>
    <row r="57" spans="1:9" s="52" customFormat="1" ht="36.65" customHeight="1" x14ac:dyDescent="0.3">
      <c r="A57" s="72" t="s">
        <v>7</v>
      </c>
      <c r="B57" s="72">
        <v>800</v>
      </c>
      <c r="C57" s="72">
        <v>430</v>
      </c>
      <c r="D57" s="72"/>
      <c r="E57" s="6" t="s">
        <v>238</v>
      </c>
      <c r="F57" s="113"/>
      <c r="G57" s="113"/>
      <c r="H57" s="73"/>
    </row>
    <row r="58" spans="1:9" s="48" customFormat="1" ht="24.75" customHeight="1" x14ac:dyDescent="0.35">
      <c r="A58" s="71"/>
      <c r="B58" s="69">
        <v>800</v>
      </c>
      <c r="C58" s="69"/>
      <c r="D58" s="69">
        <v>432</v>
      </c>
      <c r="E58" s="100" t="s">
        <v>239</v>
      </c>
      <c r="F58" s="70">
        <f>SUM(F59:F65)</f>
        <v>0</v>
      </c>
      <c r="G58" s="70">
        <f>SUM(G59:G66)</f>
        <v>22880422.622000001</v>
      </c>
      <c r="H58" s="101"/>
    </row>
    <row r="59" spans="1:9" s="48" customFormat="1" ht="24.75" customHeight="1" x14ac:dyDescent="0.35">
      <c r="A59" s="71"/>
      <c r="B59" s="69"/>
      <c r="C59" s="69"/>
      <c r="D59" s="69"/>
      <c r="E59" s="100" t="s">
        <v>183</v>
      </c>
      <c r="F59" s="70"/>
      <c r="G59" s="70">
        <v>965900</v>
      </c>
      <c r="H59" s="101"/>
    </row>
    <row r="60" spans="1:9" s="48" customFormat="1" ht="24.75" customHeight="1" x14ac:dyDescent="0.35">
      <c r="A60" s="71"/>
      <c r="B60" s="69"/>
      <c r="C60" s="69"/>
      <c r="D60" s="69"/>
      <c r="E60" s="100" t="s">
        <v>242</v>
      </c>
      <c r="F60" s="70"/>
      <c r="G60" s="70">
        <v>117410</v>
      </c>
      <c r="H60" s="101"/>
    </row>
    <row r="61" spans="1:9" s="48" customFormat="1" ht="24.75" customHeight="1" x14ac:dyDescent="0.35">
      <c r="A61" s="71"/>
      <c r="B61" s="69"/>
      <c r="C61" s="69"/>
      <c r="D61" s="69"/>
      <c r="E61" s="100" t="s">
        <v>243</v>
      </c>
      <c r="F61" s="70"/>
      <c r="G61" s="70">
        <v>982350</v>
      </c>
      <c r="H61" s="101"/>
    </row>
    <row r="62" spans="1:9" s="48" customFormat="1" ht="24.75" customHeight="1" x14ac:dyDescent="0.35">
      <c r="A62" s="71"/>
      <c r="B62" s="69"/>
      <c r="C62" s="69"/>
      <c r="D62" s="69"/>
      <c r="E62" s="100" t="s">
        <v>154</v>
      </c>
      <c r="F62" s="70"/>
      <c r="G62" s="70">
        <v>10486319.139</v>
      </c>
      <c r="H62" s="101"/>
    </row>
    <row r="63" spans="1:9" s="48" customFormat="1" ht="24.75" customHeight="1" x14ac:dyDescent="0.35">
      <c r="A63" s="71"/>
      <c r="B63" s="69"/>
      <c r="C63" s="69"/>
      <c r="D63" s="69"/>
      <c r="E63" s="100" t="s">
        <v>244</v>
      </c>
      <c r="F63" s="70"/>
      <c r="G63" s="70">
        <v>3954443.483</v>
      </c>
      <c r="H63" s="101"/>
    </row>
    <row r="64" spans="1:9" s="48" customFormat="1" ht="24.75" customHeight="1" x14ac:dyDescent="0.35">
      <c r="A64" s="71"/>
      <c r="B64" s="69"/>
      <c r="C64" s="69"/>
      <c r="D64" s="69"/>
      <c r="E64" s="100" t="s">
        <v>245</v>
      </c>
      <c r="F64" s="70"/>
      <c r="G64" s="70">
        <v>89000</v>
      </c>
      <c r="H64" s="101"/>
    </row>
    <row r="65" spans="1:9" s="48" customFormat="1" ht="24.75" customHeight="1" x14ac:dyDescent="0.35">
      <c r="A65" s="71"/>
      <c r="B65" s="69"/>
      <c r="C65" s="69"/>
      <c r="D65" s="69"/>
      <c r="E65" s="100" t="s">
        <v>232</v>
      </c>
      <c r="F65" s="70"/>
      <c r="G65" s="70">
        <v>4092000</v>
      </c>
      <c r="H65" s="101"/>
    </row>
    <row r="66" spans="1:9" s="48" customFormat="1" ht="61.5" customHeight="1" x14ac:dyDescent="0.35">
      <c r="A66" s="71"/>
      <c r="B66" s="69"/>
      <c r="C66" s="69"/>
      <c r="D66" s="69"/>
      <c r="E66" s="100" t="s">
        <v>182</v>
      </c>
      <c r="F66" s="70"/>
      <c r="G66" s="70">
        <v>2193000</v>
      </c>
      <c r="H66" s="101"/>
    </row>
    <row r="67" spans="1:9" s="48" customFormat="1" ht="24.75" customHeight="1" x14ac:dyDescent="0.35">
      <c r="A67" s="71"/>
      <c r="B67" s="69"/>
      <c r="C67" s="69"/>
      <c r="D67" s="69">
        <v>434</v>
      </c>
      <c r="E67" s="158" t="s">
        <v>247</v>
      </c>
      <c r="F67" s="70"/>
      <c r="G67" s="70"/>
      <c r="H67" s="101"/>
    </row>
    <row r="68" spans="1:9" s="48" customFormat="1" ht="24.75" customHeight="1" x14ac:dyDescent="0.35">
      <c r="A68" s="71"/>
      <c r="B68" s="69"/>
      <c r="C68" s="69"/>
      <c r="D68" s="69"/>
      <c r="E68" s="100"/>
      <c r="F68" s="70"/>
      <c r="G68" s="70"/>
      <c r="H68" s="101"/>
    </row>
    <row r="69" spans="1:9" s="48" customFormat="1" ht="24.75" customHeight="1" x14ac:dyDescent="0.35">
      <c r="A69" s="71"/>
      <c r="B69" s="69"/>
      <c r="C69" s="69"/>
      <c r="D69" s="69"/>
      <c r="E69" s="100"/>
      <c r="F69" s="70"/>
      <c r="G69" s="70"/>
      <c r="H69" s="101"/>
    </row>
    <row r="70" spans="1:9" s="52" customFormat="1" ht="25.5" customHeight="1" x14ac:dyDescent="0.3">
      <c r="A70" s="72"/>
      <c r="B70" s="72"/>
      <c r="C70" s="72"/>
      <c r="D70" s="69">
        <v>436</v>
      </c>
      <c r="E70" s="100" t="s">
        <v>236</v>
      </c>
      <c r="F70" s="70"/>
      <c r="G70" s="70"/>
      <c r="H70" s="73"/>
    </row>
    <row r="71" spans="1:9" s="52" customFormat="1" ht="17.25" customHeight="1" x14ac:dyDescent="0.3">
      <c r="A71" s="72"/>
      <c r="B71" s="72"/>
      <c r="C71" s="72"/>
      <c r="D71" s="72"/>
      <c r="E71" s="100" t="s">
        <v>244</v>
      </c>
      <c r="F71" s="113"/>
      <c r="G71" s="70">
        <v>82134</v>
      </c>
      <c r="H71" s="73"/>
    </row>
    <row r="72" spans="1:9" s="52" customFormat="1" ht="19.5" customHeight="1" x14ac:dyDescent="0.3">
      <c r="A72" s="72"/>
      <c r="B72" s="72"/>
      <c r="C72" s="72"/>
      <c r="D72" s="72"/>
      <c r="E72" s="100" t="s">
        <v>246</v>
      </c>
      <c r="F72" s="113"/>
      <c r="G72" s="70">
        <v>9252194.9289999995</v>
      </c>
      <c r="H72" s="73"/>
    </row>
    <row r="73" spans="1:9" s="52" customFormat="1" ht="48.75" customHeight="1" x14ac:dyDescent="0.3">
      <c r="A73" s="72" t="s">
        <v>10</v>
      </c>
      <c r="B73" s="72" t="s">
        <v>116</v>
      </c>
      <c r="C73" s="72">
        <v>4800</v>
      </c>
      <c r="D73" s="72"/>
      <c r="E73" s="6" t="s">
        <v>241</v>
      </c>
      <c r="F73" s="113"/>
      <c r="G73" s="113">
        <f>G74</f>
        <v>11155608</v>
      </c>
      <c r="H73" s="73"/>
    </row>
    <row r="74" spans="1:9" s="48" customFormat="1" ht="25.5" customHeight="1" x14ac:dyDescent="0.35">
      <c r="A74" s="71"/>
      <c r="B74" s="69"/>
      <c r="C74" s="69"/>
      <c r="D74" s="69">
        <v>4801</v>
      </c>
      <c r="E74" s="100" t="s">
        <v>237</v>
      </c>
      <c r="F74" s="70"/>
      <c r="G74" s="70">
        <v>11155608</v>
      </c>
      <c r="H74" s="101"/>
    </row>
    <row r="75" spans="1:9" s="52" customFormat="1" ht="25.5" customHeight="1" x14ac:dyDescent="0.3">
      <c r="A75" s="69">
        <v>8</v>
      </c>
      <c r="B75" s="69" t="s">
        <v>116</v>
      </c>
      <c r="C75" s="69"/>
      <c r="D75" s="69"/>
      <c r="E75" s="100" t="s">
        <v>181</v>
      </c>
      <c r="F75" s="70">
        <f>F76+F77</f>
        <v>18917000000</v>
      </c>
      <c r="G75" s="70"/>
      <c r="H75" s="101">
        <f t="shared" si="0"/>
        <v>0</v>
      </c>
      <c r="I75" s="127">
        <f>F76+SUM(F78:F84)</f>
        <v>18917000000</v>
      </c>
    </row>
    <row r="76" spans="1:9" s="52" customFormat="1" ht="67.5" customHeight="1" x14ac:dyDescent="0.3">
      <c r="A76" s="69" t="s">
        <v>187</v>
      </c>
      <c r="B76" s="69"/>
      <c r="C76" s="69"/>
      <c r="D76" s="69"/>
      <c r="E76" s="100" t="s">
        <v>182</v>
      </c>
      <c r="F76" s="70">
        <v>10036000000</v>
      </c>
      <c r="G76" s="70"/>
      <c r="H76" s="101">
        <f t="shared" si="0"/>
        <v>0</v>
      </c>
    </row>
    <row r="77" spans="1:9" s="52" customFormat="1" ht="23.25" customHeight="1" x14ac:dyDescent="0.3">
      <c r="A77" s="69"/>
      <c r="B77" s="69"/>
      <c r="C77" s="69"/>
      <c r="D77" s="69"/>
      <c r="E77" s="100" t="s">
        <v>240</v>
      </c>
      <c r="F77" s="70">
        <f>SUM(F78:F84)</f>
        <v>8881000000</v>
      </c>
      <c r="G77" s="70"/>
      <c r="H77" s="101"/>
    </row>
    <row r="78" spans="1:9" s="52" customFormat="1" ht="21.75" customHeight="1" x14ac:dyDescent="0.3">
      <c r="A78" s="69" t="s">
        <v>188</v>
      </c>
      <c r="B78" s="69"/>
      <c r="C78" s="69"/>
      <c r="D78" s="69"/>
      <c r="E78" s="100" t="s">
        <v>183</v>
      </c>
      <c r="F78" s="70">
        <v>1700000000</v>
      </c>
      <c r="G78" s="70"/>
      <c r="H78" s="101">
        <f t="shared" si="0"/>
        <v>0</v>
      </c>
    </row>
    <row r="79" spans="1:9" s="52" customFormat="1" ht="21.75" customHeight="1" x14ac:dyDescent="0.3">
      <c r="A79" s="69" t="s">
        <v>189</v>
      </c>
      <c r="B79" s="69"/>
      <c r="C79" s="69"/>
      <c r="D79" s="69"/>
      <c r="E79" s="100" t="s">
        <v>184</v>
      </c>
      <c r="F79" s="70">
        <v>900000000</v>
      </c>
      <c r="G79" s="70"/>
      <c r="H79" s="101">
        <f t="shared" si="0"/>
        <v>0</v>
      </c>
    </row>
    <row r="80" spans="1:9" s="52" customFormat="1" ht="21.75" customHeight="1" x14ac:dyDescent="0.3">
      <c r="A80" s="69" t="s">
        <v>190</v>
      </c>
      <c r="B80" s="69"/>
      <c r="C80" s="69"/>
      <c r="D80" s="69"/>
      <c r="E80" s="100" t="s">
        <v>185</v>
      </c>
      <c r="F80" s="70">
        <v>2600000000</v>
      </c>
      <c r="G80" s="70"/>
      <c r="H80" s="101">
        <f t="shared" si="0"/>
        <v>0</v>
      </c>
    </row>
    <row r="81" spans="1:8" s="52" customFormat="1" ht="21.75" customHeight="1" x14ac:dyDescent="0.3">
      <c r="A81" s="69" t="s">
        <v>191</v>
      </c>
      <c r="B81" s="69"/>
      <c r="C81" s="69"/>
      <c r="D81" s="69"/>
      <c r="E81" s="100" t="s">
        <v>154</v>
      </c>
      <c r="F81" s="70">
        <v>1081000000</v>
      </c>
      <c r="G81" s="70"/>
      <c r="H81" s="101">
        <f t="shared" si="0"/>
        <v>0</v>
      </c>
    </row>
    <row r="82" spans="1:8" s="52" customFormat="1" ht="21.75" customHeight="1" x14ac:dyDescent="0.3">
      <c r="A82" s="69" t="s">
        <v>192</v>
      </c>
      <c r="B82" s="69"/>
      <c r="C82" s="69"/>
      <c r="D82" s="69"/>
      <c r="E82" s="100" t="s">
        <v>155</v>
      </c>
      <c r="F82" s="70">
        <v>1000000000</v>
      </c>
      <c r="G82" s="70"/>
      <c r="H82" s="101">
        <f t="shared" si="0"/>
        <v>0</v>
      </c>
    </row>
    <row r="83" spans="1:8" s="52" customFormat="1" ht="21.75" customHeight="1" x14ac:dyDescent="0.3">
      <c r="A83" s="69" t="s">
        <v>193</v>
      </c>
      <c r="B83" s="69"/>
      <c r="C83" s="69"/>
      <c r="D83" s="69"/>
      <c r="E83" s="100" t="s">
        <v>156</v>
      </c>
      <c r="F83" s="70">
        <v>600000000</v>
      </c>
      <c r="G83" s="70"/>
      <c r="H83" s="101">
        <f t="shared" si="0"/>
        <v>0</v>
      </c>
    </row>
    <row r="84" spans="1:8" s="52" customFormat="1" ht="27.75" customHeight="1" x14ac:dyDescent="0.3">
      <c r="A84" s="69" t="s">
        <v>194</v>
      </c>
      <c r="B84" s="69"/>
      <c r="C84" s="69"/>
      <c r="D84" s="69"/>
      <c r="E84" s="100" t="s">
        <v>186</v>
      </c>
      <c r="F84" s="70">
        <v>1000000000</v>
      </c>
      <c r="G84" s="70"/>
      <c r="H84" s="101">
        <f t="shared" si="0"/>
        <v>0</v>
      </c>
    </row>
    <row r="85" spans="1:8" s="52" customFormat="1" ht="20.149999999999999" customHeight="1" x14ac:dyDescent="0.3">
      <c r="A85" s="72" t="s">
        <v>7</v>
      </c>
      <c r="B85" s="72" t="s">
        <v>116</v>
      </c>
      <c r="C85" s="72"/>
      <c r="D85" s="72"/>
      <c r="E85" s="6" t="s">
        <v>153</v>
      </c>
      <c r="F85" s="113">
        <v>3805000000</v>
      </c>
      <c r="G85" s="143">
        <v>4111000</v>
      </c>
      <c r="H85" s="73"/>
    </row>
    <row r="86" spans="1:8" ht="19.5" customHeight="1" x14ac:dyDescent="0.35">
      <c r="A86" s="114" t="s">
        <v>195</v>
      </c>
      <c r="B86" s="114"/>
      <c r="C86" s="48"/>
      <c r="D86" s="48"/>
      <c r="F86" s="49"/>
    </row>
    <row r="87" spans="1:8" ht="19.5" customHeight="1" x14ac:dyDescent="0.35">
      <c r="A87" s="114" t="s">
        <v>196</v>
      </c>
      <c r="B87" s="114"/>
      <c r="C87" s="48"/>
      <c r="D87" s="48"/>
      <c r="E87" s="48"/>
      <c r="F87" s="49"/>
    </row>
    <row r="88" spans="1:8" hidden="1" x14ac:dyDescent="0.35">
      <c r="E88" s="99" t="s">
        <v>92</v>
      </c>
    </row>
    <row r="89" spans="1:8" ht="18" hidden="1" customHeight="1" x14ac:dyDescent="0.35">
      <c r="A89" s="310" t="s">
        <v>114</v>
      </c>
      <c r="B89" s="310"/>
      <c r="C89" s="310"/>
      <c r="D89" s="310"/>
      <c r="E89" s="310"/>
      <c r="F89" s="310"/>
    </row>
    <row r="90" spans="1:8" ht="20.149999999999999" hidden="1" customHeight="1" x14ac:dyDescent="0.35">
      <c r="A90" s="339" t="s">
        <v>115</v>
      </c>
      <c r="B90" s="339"/>
      <c r="C90" s="339"/>
      <c r="D90" s="339"/>
      <c r="E90" s="339"/>
      <c r="F90" s="339"/>
    </row>
  </sheetData>
  <mergeCells count="7">
    <mergeCell ref="A90:F90"/>
    <mergeCell ref="F1:H1"/>
    <mergeCell ref="B2:D2"/>
    <mergeCell ref="E2:F2"/>
    <mergeCell ref="B3:F3"/>
    <mergeCell ref="A4:F4"/>
    <mergeCell ref="A89:F89"/>
  </mergeCells>
  <printOptions horizontalCentered="1"/>
  <pageMargins left="0.25" right="0.25" top="0.5" bottom="0.25" header="0.31496062992126" footer="0.31496062992126"/>
  <pageSetup paperSize="9" scale="82" orientation="portrait" r:id="rId1"/>
  <headerFooter>
    <oddFooter>Page &amp;P of &amp;N</oddFooter>
  </headerFooter>
  <rowBreaks count="1" manualBreakCount="1">
    <brk id="4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D25"/>
  <sheetViews>
    <sheetView tabSelected="1" zoomScaleNormal="100" zoomScaleSheetLayoutView="85" workbookViewId="0">
      <selection activeCell="D6" sqref="D6"/>
    </sheetView>
  </sheetViews>
  <sheetFormatPr defaultRowHeight="15.5" x14ac:dyDescent="0.35"/>
  <cols>
    <col min="1" max="1" width="34" style="12" customWidth="1"/>
    <col min="2" max="2" width="17.453125" style="12" customWidth="1"/>
    <col min="3" max="3" width="27.6328125" style="12" customWidth="1"/>
    <col min="4" max="4" width="17.54296875" style="12" customWidth="1"/>
    <col min="5" max="250" width="9" style="12"/>
    <col min="251" max="251" width="42.36328125" style="12" customWidth="1"/>
    <col min="252" max="252" width="17.6328125" style="12" customWidth="1"/>
    <col min="253" max="253" width="34.36328125" style="12" customWidth="1"/>
    <col min="254" max="254" width="19.08984375" style="12" customWidth="1"/>
    <col min="255" max="255" width="13.54296875" style="12" bestFit="1" customWidth="1"/>
    <col min="256" max="506" width="9" style="12"/>
    <col min="507" max="507" width="42.36328125" style="12" customWidth="1"/>
    <col min="508" max="508" width="17.6328125" style="12" customWidth="1"/>
    <col min="509" max="509" width="34.36328125" style="12" customWidth="1"/>
    <col min="510" max="510" width="19.08984375" style="12" customWidth="1"/>
    <col min="511" max="511" width="13.54296875" style="12" bestFit="1" customWidth="1"/>
    <col min="512" max="762" width="9" style="12"/>
    <col min="763" max="763" width="42.36328125" style="12" customWidth="1"/>
    <col min="764" max="764" width="17.6328125" style="12" customWidth="1"/>
    <col min="765" max="765" width="34.36328125" style="12" customWidth="1"/>
    <col min="766" max="766" width="19.08984375" style="12" customWidth="1"/>
    <col min="767" max="767" width="13.54296875" style="12" bestFit="1" customWidth="1"/>
    <col min="768" max="1018" width="9" style="12"/>
    <col min="1019" max="1019" width="42.36328125" style="12" customWidth="1"/>
    <col min="1020" max="1020" width="17.6328125" style="12" customWidth="1"/>
    <col min="1021" max="1021" width="34.36328125" style="12" customWidth="1"/>
    <col min="1022" max="1022" width="19.08984375" style="12" customWidth="1"/>
    <col min="1023" max="1023" width="13.54296875" style="12" bestFit="1" customWidth="1"/>
    <col min="1024" max="1274" width="9" style="12"/>
    <col min="1275" max="1275" width="42.36328125" style="12" customWidth="1"/>
    <col min="1276" max="1276" width="17.6328125" style="12" customWidth="1"/>
    <col min="1277" max="1277" width="34.36328125" style="12" customWidth="1"/>
    <col min="1278" max="1278" width="19.08984375" style="12" customWidth="1"/>
    <col min="1279" max="1279" width="13.54296875" style="12" bestFit="1" customWidth="1"/>
    <col min="1280" max="1530" width="9" style="12"/>
    <col min="1531" max="1531" width="42.36328125" style="12" customWidth="1"/>
    <col min="1532" max="1532" width="17.6328125" style="12" customWidth="1"/>
    <col min="1533" max="1533" width="34.36328125" style="12" customWidth="1"/>
    <col min="1534" max="1534" width="19.08984375" style="12" customWidth="1"/>
    <col min="1535" max="1535" width="13.54296875" style="12" bestFit="1" customWidth="1"/>
    <col min="1536" max="1786" width="9" style="12"/>
    <col min="1787" max="1787" width="42.36328125" style="12" customWidth="1"/>
    <col min="1788" max="1788" width="17.6328125" style="12" customWidth="1"/>
    <col min="1789" max="1789" width="34.36328125" style="12" customWidth="1"/>
    <col min="1790" max="1790" width="19.08984375" style="12" customWidth="1"/>
    <col min="1791" max="1791" width="13.54296875" style="12" bestFit="1" customWidth="1"/>
    <col min="1792" max="2042" width="9" style="12"/>
    <col min="2043" max="2043" width="42.36328125" style="12" customWidth="1"/>
    <col min="2044" max="2044" width="17.6328125" style="12" customWidth="1"/>
    <col min="2045" max="2045" width="34.36328125" style="12" customWidth="1"/>
    <col min="2046" max="2046" width="19.08984375" style="12" customWidth="1"/>
    <col min="2047" max="2047" width="13.54296875" style="12" bestFit="1" customWidth="1"/>
    <col min="2048" max="2298" width="9" style="12"/>
    <col min="2299" max="2299" width="42.36328125" style="12" customWidth="1"/>
    <col min="2300" max="2300" width="17.6328125" style="12" customWidth="1"/>
    <col min="2301" max="2301" width="34.36328125" style="12" customWidth="1"/>
    <col min="2302" max="2302" width="19.08984375" style="12" customWidth="1"/>
    <col min="2303" max="2303" width="13.54296875" style="12" bestFit="1" customWidth="1"/>
    <col min="2304" max="2554" width="9" style="12"/>
    <col min="2555" max="2555" width="42.36328125" style="12" customWidth="1"/>
    <col min="2556" max="2556" width="17.6328125" style="12" customWidth="1"/>
    <col min="2557" max="2557" width="34.36328125" style="12" customWidth="1"/>
    <col min="2558" max="2558" width="19.08984375" style="12" customWidth="1"/>
    <col min="2559" max="2559" width="13.54296875" style="12" bestFit="1" customWidth="1"/>
    <col min="2560" max="2810" width="9" style="12"/>
    <col min="2811" max="2811" width="42.36328125" style="12" customWidth="1"/>
    <col min="2812" max="2812" width="17.6328125" style="12" customWidth="1"/>
    <col min="2813" max="2813" width="34.36328125" style="12" customWidth="1"/>
    <col min="2814" max="2814" width="19.08984375" style="12" customWidth="1"/>
    <col min="2815" max="2815" width="13.54296875" style="12" bestFit="1" customWidth="1"/>
    <col min="2816" max="3066" width="9" style="12"/>
    <col min="3067" max="3067" width="42.36328125" style="12" customWidth="1"/>
    <col min="3068" max="3068" width="17.6328125" style="12" customWidth="1"/>
    <col min="3069" max="3069" width="34.36328125" style="12" customWidth="1"/>
    <col min="3070" max="3070" width="19.08984375" style="12" customWidth="1"/>
    <col min="3071" max="3071" width="13.54296875" style="12" bestFit="1" customWidth="1"/>
    <col min="3072" max="3322" width="9" style="12"/>
    <col min="3323" max="3323" width="42.36328125" style="12" customWidth="1"/>
    <col min="3324" max="3324" width="17.6328125" style="12" customWidth="1"/>
    <col min="3325" max="3325" width="34.36328125" style="12" customWidth="1"/>
    <col min="3326" max="3326" width="19.08984375" style="12" customWidth="1"/>
    <col min="3327" max="3327" width="13.54296875" style="12" bestFit="1" customWidth="1"/>
    <col min="3328" max="3578" width="9" style="12"/>
    <col min="3579" max="3579" width="42.36328125" style="12" customWidth="1"/>
    <col min="3580" max="3580" width="17.6328125" style="12" customWidth="1"/>
    <col min="3581" max="3581" width="34.36328125" style="12" customWidth="1"/>
    <col min="3582" max="3582" width="19.08984375" style="12" customWidth="1"/>
    <col min="3583" max="3583" width="13.54296875" style="12" bestFit="1" customWidth="1"/>
    <col min="3584" max="3834" width="9" style="12"/>
    <col min="3835" max="3835" width="42.36328125" style="12" customWidth="1"/>
    <col min="3836" max="3836" width="17.6328125" style="12" customWidth="1"/>
    <col min="3837" max="3837" width="34.36328125" style="12" customWidth="1"/>
    <col min="3838" max="3838" width="19.08984375" style="12" customWidth="1"/>
    <col min="3839" max="3839" width="13.54296875" style="12" bestFit="1" customWidth="1"/>
    <col min="3840" max="4090" width="9" style="12"/>
    <col min="4091" max="4091" width="42.36328125" style="12" customWidth="1"/>
    <col min="4092" max="4092" width="17.6328125" style="12" customWidth="1"/>
    <col min="4093" max="4093" width="34.36328125" style="12" customWidth="1"/>
    <col min="4094" max="4094" width="19.08984375" style="12" customWidth="1"/>
    <col min="4095" max="4095" width="13.54296875" style="12" bestFit="1" customWidth="1"/>
    <col min="4096" max="4346" width="9" style="12"/>
    <col min="4347" max="4347" width="42.36328125" style="12" customWidth="1"/>
    <col min="4348" max="4348" width="17.6328125" style="12" customWidth="1"/>
    <col min="4349" max="4349" width="34.36328125" style="12" customWidth="1"/>
    <col min="4350" max="4350" width="19.08984375" style="12" customWidth="1"/>
    <col min="4351" max="4351" width="13.54296875" style="12" bestFit="1" customWidth="1"/>
    <col min="4352" max="4602" width="9" style="12"/>
    <col min="4603" max="4603" width="42.36328125" style="12" customWidth="1"/>
    <col min="4604" max="4604" width="17.6328125" style="12" customWidth="1"/>
    <col min="4605" max="4605" width="34.36328125" style="12" customWidth="1"/>
    <col min="4606" max="4606" width="19.08984375" style="12" customWidth="1"/>
    <col min="4607" max="4607" width="13.54296875" style="12" bestFit="1" customWidth="1"/>
    <col min="4608" max="4858" width="9" style="12"/>
    <col min="4859" max="4859" width="42.36328125" style="12" customWidth="1"/>
    <col min="4860" max="4860" width="17.6328125" style="12" customWidth="1"/>
    <col min="4861" max="4861" width="34.36328125" style="12" customWidth="1"/>
    <col min="4862" max="4862" width="19.08984375" style="12" customWidth="1"/>
    <col min="4863" max="4863" width="13.54296875" style="12" bestFit="1" customWidth="1"/>
    <col min="4864" max="5114" width="9" style="12"/>
    <col min="5115" max="5115" width="42.36328125" style="12" customWidth="1"/>
    <col min="5116" max="5116" width="17.6328125" style="12" customWidth="1"/>
    <col min="5117" max="5117" width="34.36328125" style="12" customWidth="1"/>
    <col min="5118" max="5118" width="19.08984375" style="12" customWidth="1"/>
    <col min="5119" max="5119" width="13.54296875" style="12" bestFit="1" customWidth="1"/>
    <col min="5120" max="5370" width="9" style="12"/>
    <col min="5371" max="5371" width="42.36328125" style="12" customWidth="1"/>
    <col min="5372" max="5372" width="17.6328125" style="12" customWidth="1"/>
    <col min="5373" max="5373" width="34.36328125" style="12" customWidth="1"/>
    <col min="5374" max="5374" width="19.08984375" style="12" customWidth="1"/>
    <col min="5375" max="5375" width="13.54296875" style="12" bestFit="1" customWidth="1"/>
    <col min="5376" max="5626" width="9" style="12"/>
    <col min="5627" max="5627" width="42.36328125" style="12" customWidth="1"/>
    <col min="5628" max="5628" width="17.6328125" style="12" customWidth="1"/>
    <col min="5629" max="5629" width="34.36328125" style="12" customWidth="1"/>
    <col min="5630" max="5630" width="19.08984375" style="12" customWidth="1"/>
    <col min="5631" max="5631" width="13.54296875" style="12" bestFit="1" customWidth="1"/>
    <col min="5632" max="5882" width="9" style="12"/>
    <col min="5883" max="5883" width="42.36328125" style="12" customWidth="1"/>
    <col min="5884" max="5884" width="17.6328125" style="12" customWidth="1"/>
    <col min="5885" max="5885" width="34.36328125" style="12" customWidth="1"/>
    <col min="5886" max="5886" width="19.08984375" style="12" customWidth="1"/>
    <col min="5887" max="5887" width="13.54296875" style="12" bestFit="1" customWidth="1"/>
    <col min="5888" max="6138" width="9" style="12"/>
    <col min="6139" max="6139" width="42.36328125" style="12" customWidth="1"/>
    <col min="6140" max="6140" width="17.6328125" style="12" customWidth="1"/>
    <col min="6141" max="6141" width="34.36328125" style="12" customWidth="1"/>
    <col min="6142" max="6142" width="19.08984375" style="12" customWidth="1"/>
    <col min="6143" max="6143" width="13.54296875" style="12" bestFit="1" customWidth="1"/>
    <col min="6144" max="6394" width="9" style="12"/>
    <col min="6395" max="6395" width="42.36328125" style="12" customWidth="1"/>
    <col min="6396" max="6396" width="17.6328125" style="12" customWidth="1"/>
    <col min="6397" max="6397" width="34.36328125" style="12" customWidth="1"/>
    <col min="6398" max="6398" width="19.08984375" style="12" customWidth="1"/>
    <col min="6399" max="6399" width="13.54296875" style="12" bestFit="1" customWidth="1"/>
    <col min="6400" max="6650" width="9" style="12"/>
    <col min="6651" max="6651" width="42.36328125" style="12" customWidth="1"/>
    <col min="6652" max="6652" width="17.6328125" style="12" customWidth="1"/>
    <col min="6653" max="6653" width="34.36328125" style="12" customWidth="1"/>
    <col min="6654" max="6654" width="19.08984375" style="12" customWidth="1"/>
    <col min="6655" max="6655" width="13.54296875" style="12" bestFit="1" customWidth="1"/>
    <col min="6656" max="6906" width="9" style="12"/>
    <col min="6907" max="6907" width="42.36328125" style="12" customWidth="1"/>
    <col min="6908" max="6908" width="17.6328125" style="12" customWidth="1"/>
    <col min="6909" max="6909" width="34.36328125" style="12" customWidth="1"/>
    <col min="6910" max="6910" width="19.08984375" style="12" customWidth="1"/>
    <col min="6911" max="6911" width="13.54296875" style="12" bestFit="1" customWidth="1"/>
    <col min="6912" max="7162" width="9" style="12"/>
    <col min="7163" max="7163" width="42.36328125" style="12" customWidth="1"/>
    <col min="7164" max="7164" width="17.6328125" style="12" customWidth="1"/>
    <col min="7165" max="7165" width="34.36328125" style="12" customWidth="1"/>
    <col min="7166" max="7166" width="19.08984375" style="12" customWidth="1"/>
    <col min="7167" max="7167" width="13.54296875" style="12" bestFit="1" customWidth="1"/>
    <col min="7168" max="7418" width="9" style="12"/>
    <col min="7419" max="7419" width="42.36328125" style="12" customWidth="1"/>
    <col min="7420" max="7420" width="17.6328125" style="12" customWidth="1"/>
    <col min="7421" max="7421" width="34.36328125" style="12" customWidth="1"/>
    <col min="7422" max="7422" width="19.08984375" style="12" customWidth="1"/>
    <col min="7423" max="7423" width="13.54296875" style="12" bestFit="1" customWidth="1"/>
    <col min="7424" max="7674" width="9" style="12"/>
    <col min="7675" max="7675" width="42.36328125" style="12" customWidth="1"/>
    <col min="7676" max="7676" width="17.6328125" style="12" customWidth="1"/>
    <col min="7677" max="7677" width="34.36328125" style="12" customWidth="1"/>
    <col min="7678" max="7678" width="19.08984375" style="12" customWidth="1"/>
    <col min="7679" max="7679" width="13.54296875" style="12" bestFit="1" customWidth="1"/>
    <col min="7680" max="7930" width="9" style="12"/>
    <col min="7931" max="7931" width="42.36328125" style="12" customWidth="1"/>
    <col min="7932" max="7932" width="17.6328125" style="12" customWidth="1"/>
    <col min="7933" max="7933" width="34.36328125" style="12" customWidth="1"/>
    <col min="7934" max="7934" width="19.08984375" style="12" customWidth="1"/>
    <col min="7935" max="7935" width="13.54296875" style="12" bestFit="1" customWidth="1"/>
    <col min="7936" max="8186" width="9" style="12"/>
    <col min="8187" max="8187" width="42.36328125" style="12" customWidth="1"/>
    <col min="8188" max="8188" width="17.6328125" style="12" customWidth="1"/>
    <col min="8189" max="8189" width="34.36328125" style="12" customWidth="1"/>
    <col min="8190" max="8190" width="19.08984375" style="12" customWidth="1"/>
    <col min="8191" max="8191" width="13.54296875" style="12" bestFit="1" customWidth="1"/>
    <col min="8192" max="8442" width="9" style="12"/>
    <col min="8443" max="8443" width="42.36328125" style="12" customWidth="1"/>
    <col min="8444" max="8444" width="17.6328125" style="12" customWidth="1"/>
    <col min="8445" max="8445" width="34.36328125" style="12" customWidth="1"/>
    <col min="8446" max="8446" width="19.08984375" style="12" customWidth="1"/>
    <col min="8447" max="8447" width="13.54296875" style="12" bestFit="1" customWidth="1"/>
    <col min="8448" max="8698" width="9" style="12"/>
    <col min="8699" max="8699" width="42.36328125" style="12" customWidth="1"/>
    <col min="8700" max="8700" width="17.6328125" style="12" customWidth="1"/>
    <col min="8701" max="8701" width="34.36328125" style="12" customWidth="1"/>
    <col min="8702" max="8702" width="19.08984375" style="12" customWidth="1"/>
    <col min="8703" max="8703" width="13.54296875" style="12" bestFit="1" customWidth="1"/>
    <col min="8704" max="8954" width="9" style="12"/>
    <col min="8955" max="8955" width="42.36328125" style="12" customWidth="1"/>
    <col min="8956" max="8956" width="17.6328125" style="12" customWidth="1"/>
    <col min="8957" max="8957" width="34.36328125" style="12" customWidth="1"/>
    <col min="8958" max="8958" width="19.08984375" style="12" customWidth="1"/>
    <col min="8959" max="8959" width="13.54296875" style="12" bestFit="1" customWidth="1"/>
    <col min="8960" max="9210" width="9" style="12"/>
    <col min="9211" max="9211" width="42.36328125" style="12" customWidth="1"/>
    <col min="9212" max="9212" width="17.6328125" style="12" customWidth="1"/>
    <col min="9213" max="9213" width="34.36328125" style="12" customWidth="1"/>
    <col min="9214" max="9214" width="19.08984375" style="12" customWidth="1"/>
    <col min="9215" max="9215" width="13.54296875" style="12" bestFit="1" customWidth="1"/>
    <col min="9216" max="9466" width="9" style="12"/>
    <col min="9467" max="9467" width="42.36328125" style="12" customWidth="1"/>
    <col min="9468" max="9468" width="17.6328125" style="12" customWidth="1"/>
    <col min="9469" max="9469" width="34.36328125" style="12" customWidth="1"/>
    <col min="9470" max="9470" width="19.08984375" style="12" customWidth="1"/>
    <col min="9471" max="9471" width="13.54296875" style="12" bestFit="1" customWidth="1"/>
    <col min="9472" max="9722" width="9" style="12"/>
    <col min="9723" max="9723" width="42.36328125" style="12" customWidth="1"/>
    <col min="9724" max="9724" width="17.6328125" style="12" customWidth="1"/>
    <col min="9725" max="9725" width="34.36328125" style="12" customWidth="1"/>
    <col min="9726" max="9726" width="19.08984375" style="12" customWidth="1"/>
    <col min="9727" max="9727" width="13.54296875" style="12" bestFit="1" customWidth="1"/>
    <col min="9728" max="9978" width="9" style="12"/>
    <col min="9979" max="9979" width="42.36328125" style="12" customWidth="1"/>
    <col min="9980" max="9980" width="17.6328125" style="12" customWidth="1"/>
    <col min="9981" max="9981" width="34.36328125" style="12" customWidth="1"/>
    <col min="9982" max="9982" width="19.08984375" style="12" customWidth="1"/>
    <col min="9983" max="9983" width="13.54296875" style="12" bestFit="1" customWidth="1"/>
    <col min="9984" max="10234" width="9" style="12"/>
    <col min="10235" max="10235" width="42.36328125" style="12" customWidth="1"/>
    <col min="10236" max="10236" width="17.6328125" style="12" customWidth="1"/>
    <col min="10237" max="10237" width="34.36328125" style="12" customWidth="1"/>
    <col min="10238" max="10238" width="19.08984375" style="12" customWidth="1"/>
    <col min="10239" max="10239" width="13.54296875" style="12" bestFit="1" customWidth="1"/>
    <col min="10240" max="10490" width="9" style="12"/>
    <col min="10491" max="10491" width="42.36328125" style="12" customWidth="1"/>
    <col min="10492" max="10492" width="17.6328125" style="12" customWidth="1"/>
    <col min="10493" max="10493" width="34.36328125" style="12" customWidth="1"/>
    <col min="10494" max="10494" width="19.08984375" style="12" customWidth="1"/>
    <col min="10495" max="10495" width="13.54296875" style="12" bestFit="1" customWidth="1"/>
    <col min="10496" max="10746" width="9" style="12"/>
    <col min="10747" max="10747" width="42.36328125" style="12" customWidth="1"/>
    <col min="10748" max="10748" width="17.6328125" style="12" customWidth="1"/>
    <col min="10749" max="10749" width="34.36328125" style="12" customWidth="1"/>
    <col min="10750" max="10750" width="19.08984375" style="12" customWidth="1"/>
    <col min="10751" max="10751" width="13.54296875" style="12" bestFit="1" customWidth="1"/>
    <col min="10752" max="11002" width="9" style="12"/>
    <col min="11003" max="11003" width="42.36328125" style="12" customWidth="1"/>
    <col min="11004" max="11004" width="17.6328125" style="12" customWidth="1"/>
    <col min="11005" max="11005" width="34.36328125" style="12" customWidth="1"/>
    <col min="11006" max="11006" width="19.08984375" style="12" customWidth="1"/>
    <col min="11007" max="11007" width="13.54296875" style="12" bestFit="1" customWidth="1"/>
    <col min="11008" max="11258" width="9" style="12"/>
    <col min="11259" max="11259" width="42.36328125" style="12" customWidth="1"/>
    <col min="11260" max="11260" width="17.6328125" style="12" customWidth="1"/>
    <col min="11261" max="11261" width="34.36328125" style="12" customWidth="1"/>
    <col min="11262" max="11262" width="19.08984375" style="12" customWidth="1"/>
    <col min="11263" max="11263" width="13.54296875" style="12" bestFit="1" customWidth="1"/>
    <col min="11264" max="11514" width="9" style="12"/>
    <col min="11515" max="11515" width="42.36328125" style="12" customWidth="1"/>
    <col min="11516" max="11516" width="17.6328125" style="12" customWidth="1"/>
    <col min="11517" max="11517" width="34.36328125" style="12" customWidth="1"/>
    <col min="11518" max="11518" width="19.08984375" style="12" customWidth="1"/>
    <col min="11519" max="11519" width="13.54296875" style="12" bestFit="1" customWidth="1"/>
    <col min="11520" max="11770" width="9" style="12"/>
    <col min="11771" max="11771" width="42.36328125" style="12" customWidth="1"/>
    <col min="11772" max="11772" width="17.6328125" style="12" customWidth="1"/>
    <col min="11773" max="11773" width="34.36328125" style="12" customWidth="1"/>
    <col min="11774" max="11774" width="19.08984375" style="12" customWidth="1"/>
    <col min="11775" max="11775" width="13.54296875" style="12" bestFit="1" customWidth="1"/>
    <col min="11776" max="12026" width="9" style="12"/>
    <col min="12027" max="12027" width="42.36328125" style="12" customWidth="1"/>
    <col min="12028" max="12028" width="17.6328125" style="12" customWidth="1"/>
    <col min="12029" max="12029" width="34.36328125" style="12" customWidth="1"/>
    <col min="12030" max="12030" width="19.08984375" style="12" customWidth="1"/>
    <col min="12031" max="12031" width="13.54296875" style="12" bestFit="1" customWidth="1"/>
    <col min="12032" max="12282" width="9" style="12"/>
    <col min="12283" max="12283" width="42.36328125" style="12" customWidth="1"/>
    <col min="12284" max="12284" width="17.6328125" style="12" customWidth="1"/>
    <col min="12285" max="12285" width="34.36328125" style="12" customWidth="1"/>
    <col min="12286" max="12286" width="19.08984375" style="12" customWidth="1"/>
    <col min="12287" max="12287" width="13.54296875" style="12" bestFit="1" customWidth="1"/>
    <col min="12288" max="12538" width="9" style="12"/>
    <col min="12539" max="12539" width="42.36328125" style="12" customWidth="1"/>
    <col min="12540" max="12540" width="17.6328125" style="12" customWidth="1"/>
    <col min="12541" max="12541" width="34.36328125" style="12" customWidth="1"/>
    <col min="12542" max="12542" width="19.08984375" style="12" customWidth="1"/>
    <col min="12543" max="12543" width="13.54296875" style="12" bestFit="1" customWidth="1"/>
    <col min="12544" max="12794" width="9" style="12"/>
    <col min="12795" max="12795" width="42.36328125" style="12" customWidth="1"/>
    <col min="12796" max="12796" width="17.6328125" style="12" customWidth="1"/>
    <col min="12797" max="12797" width="34.36328125" style="12" customWidth="1"/>
    <col min="12798" max="12798" width="19.08984375" style="12" customWidth="1"/>
    <col min="12799" max="12799" width="13.54296875" style="12" bestFit="1" customWidth="1"/>
    <col min="12800" max="13050" width="9" style="12"/>
    <col min="13051" max="13051" width="42.36328125" style="12" customWidth="1"/>
    <col min="13052" max="13052" width="17.6328125" style="12" customWidth="1"/>
    <col min="13053" max="13053" width="34.36328125" style="12" customWidth="1"/>
    <col min="13054" max="13054" width="19.08984375" style="12" customWidth="1"/>
    <col min="13055" max="13055" width="13.54296875" style="12" bestFit="1" customWidth="1"/>
    <col min="13056" max="13306" width="9" style="12"/>
    <col min="13307" max="13307" width="42.36328125" style="12" customWidth="1"/>
    <col min="13308" max="13308" width="17.6328125" style="12" customWidth="1"/>
    <col min="13309" max="13309" width="34.36328125" style="12" customWidth="1"/>
    <col min="13310" max="13310" width="19.08984375" style="12" customWidth="1"/>
    <col min="13311" max="13311" width="13.54296875" style="12" bestFit="1" customWidth="1"/>
    <col min="13312" max="13562" width="9" style="12"/>
    <col min="13563" max="13563" width="42.36328125" style="12" customWidth="1"/>
    <col min="13564" max="13564" width="17.6328125" style="12" customWidth="1"/>
    <col min="13565" max="13565" width="34.36328125" style="12" customWidth="1"/>
    <col min="13566" max="13566" width="19.08984375" style="12" customWidth="1"/>
    <col min="13567" max="13567" width="13.54296875" style="12" bestFit="1" customWidth="1"/>
    <col min="13568" max="13818" width="9" style="12"/>
    <col min="13819" max="13819" width="42.36328125" style="12" customWidth="1"/>
    <col min="13820" max="13820" width="17.6328125" style="12" customWidth="1"/>
    <col min="13821" max="13821" width="34.36328125" style="12" customWidth="1"/>
    <col min="13822" max="13822" width="19.08984375" style="12" customWidth="1"/>
    <col min="13823" max="13823" width="13.54296875" style="12" bestFit="1" customWidth="1"/>
    <col min="13824" max="14074" width="9" style="12"/>
    <col min="14075" max="14075" width="42.36328125" style="12" customWidth="1"/>
    <col min="14076" max="14076" width="17.6328125" style="12" customWidth="1"/>
    <col min="14077" max="14077" width="34.36328125" style="12" customWidth="1"/>
    <col min="14078" max="14078" width="19.08984375" style="12" customWidth="1"/>
    <col min="14079" max="14079" width="13.54296875" style="12" bestFit="1" customWidth="1"/>
    <col min="14080" max="14330" width="9" style="12"/>
    <col min="14331" max="14331" width="42.36328125" style="12" customWidth="1"/>
    <col min="14332" max="14332" width="17.6328125" style="12" customWidth="1"/>
    <col min="14333" max="14333" width="34.36328125" style="12" customWidth="1"/>
    <col min="14334" max="14334" width="19.08984375" style="12" customWidth="1"/>
    <col min="14335" max="14335" width="13.54296875" style="12" bestFit="1" customWidth="1"/>
    <col min="14336" max="14586" width="9" style="12"/>
    <col min="14587" max="14587" width="42.36328125" style="12" customWidth="1"/>
    <col min="14588" max="14588" width="17.6328125" style="12" customWidth="1"/>
    <col min="14589" max="14589" width="34.36328125" style="12" customWidth="1"/>
    <col min="14590" max="14590" width="19.08984375" style="12" customWidth="1"/>
    <col min="14591" max="14591" width="13.54296875" style="12" bestFit="1" customWidth="1"/>
    <col min="14592" max="14842" width="9" style="12"/>
    <col min="14843" max="14843" width="42.36328125" style="12" customWidth="1"/>
    <col min="14844" max="14844" width="17.6328125" style="12" customWidth="1"/>
    <col min="14845" max="14845" width="34.36328125" style="12" customWidth="1"/>
    <col min="14846" max="14846" width="19.08984375" style="12" customWidth="1"/>
    <col min="14847" max="14847" width="13.54296875" style="12" bestFit="1" customWidth="1"/>
    <col min="14848" max="15098" width="9" style="12"/>
    <col min="15099" max="15099" width="42.36328125" style="12" customWidth="1"/>
    <col min="15100" max="15100" width="17.6328125" style="12" customWidth="1"/>
    <col min="15101" max="15101" width="34.36328125" style="12" customWidth="1"/>
    <col min="15102" max="15102" width="19.08984375" style="12" customWidth="1"/>
    <col min="15103" max="15103" width="13.54296875" style="12" bestFit="1" customWidth="1"/>
    <col min="15104" max="15354" width="9" style="12"/>
    <col min="15355" max="15355" width="42.36328125" style="12" customWidth="1"/>
    <col min="15356" max="15356" width="17.6328125" style="12" customWidth="1"/>
    <col min="15357" max="15357" width="34.36328125" style="12" customWidth="1"/>
    <col min="15358" max="15358" width="19.08984375" style="12" customWidth="1"/>
    <col min="15359" max="15359" width="13.54296875" style="12" bestFit="1" customWidth="1"/>
    <col min="15360" max="15610" width="9" style="12"/>
    <col min="15611" max="15611" width="42.36328125" style="12" customWidth="1"/>
    <col min="15612" max="15612" width="17.6328125" style="12" customWidth="1"/>
    <col min="15613" max="15613" width="34.36328125" style="12" customWidth="1"/>
    <col min="15614" max="15614" width="19.08984375" style="12" customWidth="1"/>
    <col min="15615" max="15615" width="13.54296875" style="12" bestFit="1" customWidth="1"/>
    <col min="15616" max="15866" width="9" style="12"/>
    <col min="15867" max="15867" width="42.36328125" style="12" customWidth="1"/>
    <col min="15868" max="15868" width="17.6328125" style="12" customWidth="1"/>
    <col min="15869" max="15869" width="34.36328125" style="12" customWidth="1"/>
    <col min="15870" max="15870" width="19.08984375" style="12" customWidth="1"/>
    <col min="15871" max="15871" width="13.54296875" style="12" bestFit="1" customWidth="1"/>
    <col min="15872" max="16122" width="9" style="12"/>
    <col min="16123" max="16123" width="42.36328125" style="12" customWidth="1"/>
    <col min="16124" max="16124" width="17.6328125" style="12" customWidth="1"/>
    <col min="16125" max="16125" width="34.36328125" style="12" customWidth="1"/>
    <col min="16126" max="16126" width="19.08984375" style="12" customWidth="1"/>
    <col min="16127" max="16127" width="13.54296875" style="12" bestFit="1" customWidth="1"/>
    <col min="16128" max="16378" width="9" style="12"/>
    <col min="16379" max="16384" width="9" style="12" customWidth="1"/>
  </cols>
  <sheetData>
    <row r="1" spans="1:4" x14ac:dyDescent="0.35">
      <c r="A1" s="17"/>
      <c r="C1" s="274" t="s">
        <v>103</v>
      </c>
      <c r="D1" s="274"/>
    </row>
    <row r="2" spans="1:4" x14ac:dyDescent="0.35">
      <c r="A2" s="17"/>
    </row>
    <row r="3" spans="1:4" ht="42" customHeight="1" x14ac:dyDescent="0.35">
      <c r="A3" s="275" t="s">
        <v>208</v>
      </c>
      <c r="B3" s="276"/>
      <c r="C3" s="276"/>
      <c r="D3" s="276"/>
    </row>
    <row r="4" spans="1:4" ht="21.9" customHeight="1" x14ac:dyDescent="0.35">
      <c r="A4" s="272" t="s">
        <v>271</v>
      </c>
      <c r="B4" s="272"/>
      <c r="C4" s="272"/>
      <c r="D4" s="272"/>
    </row>
    <row r="5" spans="1:4" x14ac:dyDescent="0.35">
      <c r="A5" s="15"/>
      <c r="B5" s="15"/>
      <c r="C5" s="15"/>
      <c r="D5" s="119" t="s">
        <v>248</v>
      </c>
    </row>
    <row r="6" spans="1:4" ht="48.75" customHeight="1" x14ac:dyDescent="0.35">
      <c r="A6" s="117" t="s">
        <v>44</v>
      </c>
      <c r="B6" s="117" t="s">
        <v>45</v>
      </c>
      <c r="C6" s="117" t="s">
        <v>46</v>
      </c>
      <c r="D6" s="117" t="s">
        <v>45</v>
      </c>
    </row>
    <row r="7" spans="1:4" ht="24" customHeight="1" x14ac:dyDescent="0.35">
      <c r="A7" s="117" t="s">
        <v>47</v>
      </c>
      <c r="B7" s="19">
        <f>B8+B9+B10+B13+B14+B15</f>
        <v>241016533164</v>
      </c>
      <c r="C7" s="117" t="s">
        <v>48</v>
      </c>
      <c r="D7" s="120">
        <f>D8+D9+D12+D10+D11+D13</f>
        <v>241016533164</v>
      </c>
    </row>
    <row r="8" spans="1:4" ht="24" customHeight="1" x14ac:dyDescent="0.35">
      <c r="A8" s="20" t="s">
        <v>26</v>
      </c>
      <c r="B8" s="21">
        <v>10010000000</v>
      </c>
      <c r="C8" s="20" t="s">
        <v>18</v>
      </c>
      <c r="D8" s="22">
        <v>75095000000</v>
      </c>
    </row>
    <row r="9" spans="1:4" ht="24" customHeight="1" x14ac:dyDescent="0.35">
      <c r="A9" s="20" t="s">
        <v>268</v>
      </c>
      <c r="B9" s="21">
        <v>65790000000</v>
      </c>
      <c r="C9" s="20" t="s">
        <v>19</v>
      </c>
      <c r="D9" s="22">
        <f>109882002190+9600000000</f>
        <v>119482002190</v>
      </c>
    </row>
    <row r="10" spans="1:4" ht="24" customHeight="1" x14ac:dyDescent="0.35">
      <c r="A10" s="20" t="s">
        <v>27</v>
      </c>
      <c r="B10" s="21">
        <f>SUM(B11:B12)</f>
        <v>138381593759</v>
      </c>
      <c r="C10" s="20" t="s">
        <v>211</v>
      </c>
      <c r="D10" s="21">
        <v>21838593759</v>
      </c>
    </row>
    <row r="11" spans="1:4" ht="24" customHeight="1" x14ac:dyDescent="0.35">
      <c r="A11" s="20" t="s">
        <v>28</v>
      </c>
      <c r="B11" s="21">
        <v>116543000000</v>
      </c>
      <c r="C11" s="20" t="s">
        <v>260</v>
      </c>
      <c r="D11" s="21">
        <v>9334328929</v>
      </c>
    </row>
    <row r="12" spans="1:4" ht="24" customHeight="1" x14ac:dyDescent="0.35">
      <c r="A12" s="20" t="s">
        <v>29</v>
      </c>
      <c r="B12" s="21">
        <v>21838593759</v>
      </c>
      <c r="C12" s="20" t="s">
        <v>230</v>
      </c>
      <c r="D12" s="21">
        <v>11155608286</v>
      </c>
    </row>
    <row r="13" spans="1:4" ht="24" customHeight="1" x14ac:dyDescent="0.35">
      <c r="A13" s="20" t="s">
        <v>30</v>
      </c>
      <c r="B13" s="21">
        <v>14989085354</v>
      </c>
      <c r="C13" s="144" t="s">
        <v>212</v>
      </c>
      <c r="D13" s="22">
        <f>3805000000+306000000</f>
        <v>4111000000</v>
      </c>
    </row>
    <row r="14" spans="1:4" ht="24" customHeight="1" x14ac:dyDescent="0.35">
      <c r="A14" s="20" t="s">
        <v>209</v>
      </c>
      <c r="B14" s="21">
        <v>11155608286</v>
      </c>
      <c r="C14" s="121"/>
      <c r="D14" s="22"/>
    </row>
    <row r="15" spans="1:4" ht="36" customHeight="1" x14ac:dyDescent="0.35">
      <c r="A15" s="20" t="s">
        <v>210</v>
      </c>
      <c r="B15" s="21">
        <v>690245765</v>
      </c>
      <c r="C15" s="121"/>
      <c r="D15" s="22"/>
    </row>
    <row r="16" spans="1:4" ht="22.25" hidden="1" customHeight="1" x14ac:dyDescent="0.35">
      <c r="A16" s="23"/>
      <c r="B16" s="23"/>
      <c r="C16" s="279" t="s">
        <v>92</v>
      </c>
      <c r="D16" s="279"/>
    </row>
    <row r="17" spans="1:4" ht="46.25" hidden="1" customHeight="1" x14ac:dyDescent="0.35">
      <c r="A17" s="278" t="s">
        <v>90</v>
      </c>
      <c r="B17" s="278"/>
      <c r="C17" s="277" t="s">
        <v>91</v>
      </c>
      <c r="D17" s="277"/>
    </row>
    <row r="18" spans="1:4" x14ac:dyDescent="0.35">
      <c r="A18" s="18"/>
      <c r="C18" s="273"/>
      <c r="D18" s="273"/>
    </row>
    <row r="19" spans="1:4" x14ac:dyDescent="0.35">
      <c r="A19" s="18"/>
    </row>
    <row r="20" spans="1:4" x14ac:dyDescent="0.35">
      <c r="A20" s="18"/>
    </row>
    <row r="21" spans="1:4" x14ac:dyDescent="0.35">
      <c r="A21" s="18"/>
    </row>
    <row r="22" spans="1:4" x14ac:dyDescent="0.35">
      <c r="A22" s="18"/>
    </row>
    <row r="23" spans="1:4" x14ac:dyDescent="0.35">
      <c r="A23" s="18"/>
    </row>
    <row r="25" spans="1:4" s="17" customFormat="1" ht="15" x14ac:dyDescent="0.3">
      <c r="A25" s="13"/>
      <c r="C25" s="273"/>
      <c r="D25" s="273"/>
    </row>
  </sheetData>
  <mergeCells count="8">
    <mergeCell ref="C18:D18"/>
    <mergeCell ref="C25:D25"/>
    <mergeCell ref="C1:D1"/>
    <mergeCell ref="A3:D3"/>
    <mergeCell ref="A4:D4"/>
    <mergeCell ref="C17:D17"/>
    <mergeCell ref="A17:B17"/>
    <mergeCell ref="C16:D16"/>
  </mergeCells>
  <printOptions horizontalCentered="1"/>
  <pageMargins left="0.25" right="0.25" top="0.5" bottom="0.25" header="0.31496062992126" footer="0.31496062992126"/>
  <pageSetup paperSize="9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N32"/>
  <sheetViews>
    <sheetView topLeftCell="A14" zoomScale="115" zoomScaleNormal="115" workbookViewId="0">
      <selection activeCell="K20" sqref="K20"/>
    </sheetView>
  </sheetViews>
  <sheetFormatPr defaultRowHeight="13" x14ac:dyDescent="0.3"/>
  <cols>
    <col min="1" max="1" width="4.90625" style="11" customWidth="1"/>
    <col min="2" max="2" width="30.453125" style="3" customWidth="1"/>
    <col min="3" max="3" width="11.6328125" style="3" hidden="1" customWidth="1"/>
    <col min="4" max="4" width="11.90625" style="3" hidden="1" customWidth="1"/>
    <col min="5" max="5" width="15.36328125" style="242" hidden="1" customWidth="1"/>
    <col min="6" max="6" width="15" style="242" hidden="1" customWidth="1"/>
    <col min="7" max="7" width="15" style="3" customWidth="1"/>
    <col min="8" max="10" width="15.08984375" style="3" customWidth="1"/>
    <col min="11" max="11" width="9.6328125" style="3" customWidth="1"/>
    <col min="12" max="12" width="9.90625" style="3" customWidth="1"/>
    <col min="13" max="13" width="16.6328125" style="3" customWidth="1"/>
    <col min="14" max="255" width="9" style="3"/>
    <col min="256" max="256" width="4.453125" style="3" customWidth="1"/>
    <col min="257" max="257" width="36.453125" style="3" customWidth="1"/>
    <col min="258" max="258" width="16.453125" style="3" customWidth="1"/>
    <col min="259" max="259" width="13.90625" style="3" customWidth="1"/>
    <col min="260" max="260" width="12.6328125" style="3" customWidth="1"/>
    <col min="261" max="261" width="14.90625" style="3" customWidth="1"/>
    <col min="262" max="262" width="9.08984375" style="3" customWidth="1"/>
    <col min="263" max="263" width="10.36328125" style="3" customWidth="1"/>
    <col min="264" max="511" width="9" style="3"/>
    <col min="512" max="512" width="4.453125" style="3" customWidth="1"/>
    <col min="513" max="513" width="36.453125" style="3" customWidth="1"/>
    <col min="514" max="514" width="16.453125" style="3" customWidth="1"/>
    <col min="515" max="515" width="13.90625" style="3" customWidth="1"/>
    <col min="516" max="516" width="12.6328125" style="3" customWidth="1"/>
    <col min="517" max="517" width="14.90625" style="3" customWidth="1"/>
    <col min="518" max="518" width="9.08984375" style="3" customWidth="1"/>
    <col min="519" max="519" width="10.36328125" style="3" customWidth="1"/>
    <col min="520" max="767" width="9" style="3"/>
    <col min="768" max="768" width="4.453125" style="3" customWidth="1"/>
    <col min="769" max="769" width="36.453125" style="3" customWidth="1"/>
    <col min="770" max="770" width="16.453125" style="3" customWidth="1"/>
    <col min="771" max="771" width="13.90625" style="3" customWidth="1"/>
    <col min="772" max="772" width="12.6328125" style="3" customWidth="1"/>
    <col min="773" max="773" width="14.90625" style="3" customWidth="1"/>
    <col min="774" max="774" width="9.08984375" style="3" customWidth="1"/>
    <col min="775" max="775" width="10.36328125" style="3" customWidth="1"/>
    <col min="776" max="1023" width="9" style="3"/>
    <col min="1024" max="1024" width="4.453125" style="3" customWidth="1"/>
    <col min="1025" max="1025" width="36.453125" style="3" customWidth="1"/>
    <col min="1026" max="1026" width="16.453125" style="3" customWidth="1"/>
    <col min="1027" max="1027" width="13.90625" style="3" customWidth="1"/>
    <col min="1028" max="1028" width="12.6328125" style="3" customWidth="1"/>
    <col min="1029" max="1029" width="14.90625" style="3" customWidth="1"/>
    <col min="1030" max="1030" width="9.08984375" style="3" customWidth="1"/>
    <col min="1031" max="1031" width="10.36328125" style="3" customWidth="1"/>
    <col min="1032" max="1279" width="9" style="3"/>
    <col min="1280" max="1280" width="4.453125" style="3" customWidth="1"/>
    <col min="1281" max="1281" width="36.453125" style="3" customWidth="1"/>
    <col min="1282" max="1282" width="16.453125" style="3" customWidth="1"/>
    <col min="1283" max="1283" width="13.90625" style="3" customWidth="1"/>
    <col min="1284" max="1284" width="12.6328125" style="3" customWidth="1"/>
    <col min="1285" max="1285" width="14.90625" style="3" customWidth="1"/>
    <col min="1286" max="1286" width="9.08984375" style="3" customWidth="1"/>
    <col min="1287" max="1287" width="10.36328125" style="3" customWidth="1"/>
    <col min="1288" max="1535" width="9" style="3"/>
    <col min="1536" max="1536" width="4.453125" style="3" customWidth="1"/>
    <col min="1537" max="1537" width="36.453125" style="3" customWidth="1"/>
    <col min="1538" max="1538" width="16.453125" style="3" customWidth="1"/>
    <col min="1539" max="1539" width="13.90625" style="3" customWidth="1"/>
    <col min="1540" max="1540" width="12.6328125" style="3" customWidth="1"/>
    <col min="1541" max="1541" width="14.90625" style="3" customWidth="1"/>
    <col min="1542" max="1542" width="9.08984375" style="3" customWidth="1"/>
    <col min="1543" max="1543" width="10.36328125" style="3" customWidth="1"/>
    <col min="1544" max="1791" width="9" style="3"/>
    <col min="1792" max="1792" width="4.453125" style="3" customWidth="1"/>
    <col min="1793" max="1793" width="36.453125" style="3" customWidth="1"/>
    <col min="1794" max="1794" width="16.453125" style="3" customWidth="1"/>
    <col min="1795" max="1795" width="13.90625" style="3" customWidth="1"/>
    <col min="1796" max="1796" width="12.6328125" style="3" customWidth="1"/>
    <col min="1797" max="1797" width="14.90625" style="3" customWidth="1"/>
    <col min="1798" max="1798" width="9.08984375" style="3" customWidth="1"/>
    <col min="1799" max="1799" width="10.36328125" style="3" customWidth="1"/>
    <col min="1800" max="2047" width="9" style="3"/>
    <col min="2048" max="2048" width="4.453125" style="3" customWidth="1"/>
    <col min="2049" max="2049" width="36.453125" style="3" customWidth="1"/>
    <col min="2050" max="2050" width="16.453125" style="3" customWidth="1"/>
    <col min="2051" max="2051" width="13.90625" style="3" customWidth="1"/>
    <col min="2052" max="2052" width="12.6328125" style="3" customWidth="1"/>
    <col min="2053" max="2053" width="14.90625" style="3" customWidth="1"/>
    <col min="2054" max="2054" width="9.08984375" style="3" customWidth="1"/>
    <col min="2055" max="2055" width="10.36328125" style="3" customWidth="1"/>
    <col min="2056" max="2303" width="9" style="3"/>
    <col min="2304" max="2304" width="4.453125" style="3" customWidth="1"/>
    <col min="2305" max="2305" width="36.453125" style="3" customWidth="1"/>
    <col min="2306" max="2306" width="16.453125" style="3" customWidth="1"/>
    <col min="2307" max="2307" width="13.90625" style="3" customWidth="1"/>
    <col min="2308" max="2308" width="12.6328125" style="3" customWidth="1"/>
    <col min="2309" max="2309" width="14.90625" style="3" customWidth="1"/>
    <col min="2310" max="2310" width="9.08984375" style="3" customWidth="1"/>
    <col min="2311" max="2311" width="10.36328125" style="3" customWidth="1"/>
    <col min="2312" max="2559" width="9" style="3"/>
    <col min="2560" max="2560" width="4.453125" style="3" customWidth="1"/>
    <col min="2561" max="2561" width="36.453125" style="3" customWidth="1"/>
    <col min="2562" max="2562" width="16.453125" style="3" customWidth="1"/>
    <col min="2563" max="2563" width="13.90625" style="3" customWidth="1"/>
    <col min="2564" max="2564" width="12.6328125" style="3" customWidth="1"/>
    <col min="2565" max="2565" width="14.90625" style="3" customWidth="1"/>
    <col min="2566" max="2566" width="9.08984375" style="3" customWidth="1"/>
    <col min="2567" max="2567" width="10.36328125" style="3" customWidth="1"/>
    <col min="2568" max="2815" width="9" style="3"/>
    <col min="2816" max="2816" width="4.453125" style="3" customWidth="1"/>
    <col min="2817" max="2817" width="36.453125" style="3" customWidth="1"/>
    <col min="2818" max="2818" width="16.453125" style="3" customWidth="1"/>
    <col min="2819" max="2819" width="13.90625" style="3" customWidth="1"/>
    <col min="2820" max="2820" width="12.6328125" style="3" customWidth="1"/>
    <col min="2821" max="2821" width="14.90625" style="3" customWidth="1"/>
    <col min="2822" max="2822" width="9.08984375" style="3" customWidth="1"/>
    <col min="2823" max="2823" width="10.36328125" style="3" customWidth="1"/>
    <col min="2824" max="3071" width="9" style="3"/>
    <col min="3072" max="3072" width="4.453125" style="3" customWidth="1"/>
    <col min="3073" max="3073" width="36.453125" style="3" customWidth="1"/>
    <col min="3074" max="3074" width="16.453125" style="3" customWidth="1"/>
    <col min="3075" max="3075" width="13.90625" style="3" customWidth="1"/>
    <col min="3076" max="3076" width="12.6328125" style="3" customWidth="1"/>
    <col min="3077" max="3077" width="14.90625" style="3" customWidth="1"/>
    <col min="3078" max="3078" width="9.08984375" style="3" customWidth="1"/>
    <col min="3079" max="3079" width="10.36328125" style="3" customWidth="1"/>
    <col min="3080" max="3327" width="9" style="3"/>
    <col min="3328" max="3328" width="4.453125" style="3" customWidth="1"/>
    <col min="3329" max="3329" width="36.453125" style="3" customWidth="1"/>
    <col min="3330" max="3330" width="16.453125" style="3" customWidth="1"/>
    <col min="3331" max="3331" width="13.90625" style="3" customWidth="1"/>
    <col min="3332" max="3332" width="12.6328125" style="3" customWidth="1"/>
    <col min="3333" max="3333" width="14.90625" style="3" customWidth="1"/>
    <col min="3334" max="3334" width="9.08984375" style="3" customWidth="1"/>
    <col min="3335" max="3335" width="10.36328125" style="3" customWidth="1"/>
    <col min="3336" max="3583" width="9" style="3"/>
    <col min="3584" max="3584" width="4.453125" style="3" customWidth="1"/>
    <col min="3585" max="3585" width="36.453125" style="3" customWidth="1"/>
    <col min="3586" max="3586" width="16.453125" style="3" customWidth="1"/>
    <col min="3587" max="3587" width="13.90625" style="3" customWidth="1"/>
    <col min="3588" max="3588" width="12.6328125" style="3" customWidth="1"/>
    <col min="3589" max="3589" width="14.90625" style="3" customWidth="1"/>
    <col min="3590" max="3590" width="9.08984375" style="3" customWidth="1"/>
    <col min="3591" max="3591" width="10.36328125" style="3" customWidth="1"/>
    <col min="3592" max="3839" width="9" style="3"/>
    <col min="3840" max="3840" width="4.453125" style="3" customWidth="1"/>
    <col min="3841" max="3841" width="36.453125" style="3" customWidth="1"/>
    <col min="3842" max="3842" width="16.453125" style="3" customWidth="1"/>
    <col min="3843" max="3843" width="13.90625" style="3" customWidth="1"/>
    <col min="3844" max="3844" width="12.6328125" style="3" customWidth="1"/>
    <col min="3845" max="3845" width="14.90625" style="3" customWidth="1"/>
    <col min="3846" max="3846" width="9.08984375" style="3" customWidth="1"/>
    <col min="3847" max="3847" width="10.36328125" style="3" customWidth="1"/>
    <col min="3848" max="4095" width="9" style="3"/>
    <col min="4096" max="4096" width="4.453125" style="3" customWidth="1"/>
    <col min="4097" max="4097" width="36.453125" style="3" customWidth="1"/>
    <col min="4098" max="4098" width="16.453125" style="3" customWidth="1"/>
    <col min="4099" max="4099" width="13.90625" style="3" customWidth="1"/>
    <col min="4100" max="4100" width="12.6328125" style="3" customWidth="1"/>
    <col min="4101" max="4101" width="14.90625" style="3" customWidth="1"/>
    <col min="4102" max="4102" width="9.08984375" style="3" customWidth="1"/>
    <col min="4103" max="4103" width="10.36328125" style="3" customWidth="1"/>
    <col min="4104" max="4351" width="9" style="3"/>
    <col min="4352" max="4352" width="4.453125" style="3" customWidth="1"/>
    <col min="4353" max="4353" width="36.453125" style="3" customWidth="1"/>
    <col min="4354" max="4354" width="16.453125" style="3" customWidth="1"/>
    <col min="4355" max="4355" width="13.90625" style="3" customWidth="1"/>
    <col min="4356" max="4356" width="12.6328125" style="3" customWidth="1"/>
    <col min="4357" max="4357" width="14.90625" style="3" customWidth="1"/>
    <col min="4358" max="4358" width="9.08984375" style="3" customWidth="1"/>
    <col min="4359" max="4359" width="10.36328125" style="3" customWidth="1"/>
    <col min="4360" max="4607" width="9" style="3"/>
    <col min="4608" max="4608" width="4.453125" style="3" customWidth="1"/>
    <col min="4609" max="4609" width="36.453125" style="3" customWidth="1"/>
    <col min="4610" max="4610" width="16.453125" style="3" customWidth="1"/>
    <col min="4611" max="4611" width="13.90625" style="3" customWidth="1"/>
    <col min="4612" max="4612" width="12.6328125" style="3" customWidth="1"/>
    <col min="4613" max="4613" width="14.90625" style="3" customWidth="1"/>
    <col min="4614" max="4614" width="9.08984375" style="3" customWidth="1"/>
    <col min="4615" max="4615" width="10.36328125" style="3" customWidth="1"/>
    <col min="4616" max="4863" width="9" style="3"/>
    <col min="4864" max="4864" width="4.453125" style="3" customWidth="1"/>
    <col min="4865" max="4865" width="36.453125" style="3" customWidth="1"/>
    <col min="4866" max="4866" width="16.453125" style="3" customWidth="1"/>
    <col min="4867" max="4867" width="13.90625" style="3" customWidth="1"/>
    <col min="4868" max="4868" width="12.6328125" style="3" customWidth="1"/>
    <col min="4869" max="4869" width="14.90625" style="3" customWidth="1"/>
    <col min="4870" max="4870" width="9.08984375" style="3" customWidth="1"/>
    <col min="4871" max="4871" width="10.36328125" style="3" customWidth="1"/>
    <col min="4872" max="5119" width="9" style="3"/>
    <col min="5120" max="5120" width="4.453125" style="3" customWidth="1"/>
    <col min="5121" max="5121" width="36.453125" style="3" customWidth="1"/>
    <col min="5122" max="5122" width="16.453125" style="3" customWidth="1"/>
    <col min="5123" max="5123" width="13.90625" style="3" customWidth="1"/>
    <col min="5124" max="5124" width="12.6328125" style="3" customWidth="1"/>
    <col min="5125" max="5125" width="14.90625" style="3" customWidth="1"/>
    <col min="5126" max="5126" width="9.08984375" style="3" customWidth="1"/>
    <col min="5127" max="5127" width="10.36328125" style="3" customWidth="1"/>
    <col min="5128" max="5375" width="9" style="3"/>
    <col min="5376" max="5376" width="4.453125" style="3" customWidth="1"/>
    <col min="5377" max="5377" width="36.453125" style="3" customWidth="1"/>
    <col min="5378" max="5378" width="16.453125" style="3" customWidth="1"/>
    <col min="5379" max="5379" width="13.90625" style="3" customWidth="1"/>
    <col min="5380" max="5380" width="12.6328125" style="3" customWidth="1"/>
    <col min="5381" max="5381" width="14.90625" style="3" customWidth="1"/>
    <col min="5382" max="5382" width="9.08984375" style="3" customWidth="1"/>
    <col min="5383" max="5383" width="10.36328125" style="3" customWidth="1"/>
    <col min="5384" max="5631" width="9" style="3"/>
    <col min="5632" max="5632" width="4.453125" style="3" customWidth="1"/>
    <col min="5633" max="5633" width="36.453125" style="3" customWidth="1"/>
    <col min="5634" max="5634" width="16.453125" style="3" customWidth="1"/>
    <col min="5635" max="5635" width="13.90625" style="3" customWidth="1"/>
    <col min="5636" max="5636" width="12.6328125" style="3" customWidth="1"/>
    <col min="5637" max="5637" width="14.90625" style="3" customWidth="1"/>
    <col min="5638" max="5638" width="9.08984375" style="3" customWidth="1"/>
    <col min="5639" max="5639" width="10.36328125" style="3" customWidth="1"/>
    <col min="5640" max="5887" width="9" style="3"/>
    <col min="5888" max="5888" width="4.453125" style="3" customWidth="1"/>
    <col min="5889" max="5889" width="36.453125" style="3" customWidth="1"/>
    <col min="5890" max="5890" width="16.453125" style="3" customWidth="1"/>
    <col min="5891" max="5891" width="13.90625" style="3" customWidth="1"/>
    <col min="5892" max="5892" width="12.6328125" style="3" customWidth="1"/>
    <col min="5893" max="5893" width="14.90625" style="3" customWidth="1"/>
    <col min="5894" max="5894" width="9.08984375" style="3" customWidth="1"/>
    <col min="5895" max="5895" width="10.36328125" style="3" customWidth="1"/>
    <col min="5896" max="6143" width="9" style="3"/>
    <col min="6144" max="6144" width="4.453125" style="3" customWidth="1"/>
    <col min="6145" max="6145" width="36.453125" style="3" customWidth="1"/>
    <col min="6146" max="6146" width="16.453125" style="3" customWidth="1"/>
    <col min="6147" max="6147" width="13.90625" style="3" customWidth="1"/>
    <col min="6148" max="6148" width="12.6328125" style="3" customWidth="1"/>
    <col min="6149" max="6149" width="14.90625" style="3" customWidth="1"/>
    <col min="6150" max="6150" width="9.08984375" style="3" customWidth="1"/>
    <col min="6151" max="6151" width="10.36328125" style="3" customWidth="1"/>
    <col min="6152" max="6399" width="9" style="3"/>
    <col min="6400" max="6400" width="4.453125" style="3" customWidth="1"/>
    <col min="6401" max="6401" width="36.453125" style="3" customWidth="1"/>
    <col min="6402" max="6402" width="16.453125" style="3" customWidth="1"/>
    <col min="6403" max="6403" width="13.90625" style="3" customWidth="1"/>
    <col min="6404" max="6404" width="12.6328125" style="3" customWidth="1"/>
    <col min="6405" max="6405" width="14.90625" style="3" customWidth="1"/>
    <col min="6406" max="6406" width="9.08984375" style="3" customWidth="1"/>
    <col min="6407" max="6407" width="10.36328125" style="3" customWidth="1"/>
    <col min="6408" max="6655" width="9" style="3"/>
    <col min="6656" max="6656" width="4.453125" style="3" customWidth="1"/>
    <col min="6657" max="6657" width="36.453125" style="3" customWidth="1"/>
    <col min="6658" max="6658" width="16.453125" style="3" customWidth="1"/>
    <col min="6659" max="6659" width="13.90625" style="3" customWidth="1"/>
    <col min="6660" max="6660" width="12.6328125" style="3" customWidth="1"/>
    <col min="6661" max="6661" width="14.90625" style="3" customWidth="1"/>
    <col min="6662" max="6662" width="9.08984375" style="3" customWidth="1"/>
    <col min="6663" max="6663" width="10.36328125" style="3" customWidth="1"/>
    <col min="6664" max="6911" width="9" style="3"/>
    <col min="6912" max="6912" width="4.453125" style="3" customWidth="1"/>
    <col min="6913" max="6913" width="36.453125" style="3" customWidth="1"/>
    <col min="6914" max="6914" width="16.453125" style="3" customWidth="1"/>
    <col min="6915" max="6915" width="13.90625" style="3" customWidth="1"/>
    <col min="6916" max="6916" width="12.6328125" style="3" customWidth="1"/>
    <col min="6917" max="6917" width="14.90625" style="3" customWidth="1"/>
    <col min="6918" max="6918" width="9.08984375" style="3" customWidth="1"/>
    <col min="6919" max="6919" width="10.36328125" style="3" customWidth="1"/>
    <col min="6920" max="7167" width="9" style="3"/>
    <col min="7168" max="7168" width="4.453125" style="3" customWidth="1"/>
    <col min="7169" max="7169" width="36.453125" style="3" customWidth="1"/>
    <col min="7170" max="7170" width="16.453125" style="3" customWidth="1"/>
    <col min="7171" max="7171" width="13.90625" style="3" customWidth="1"/>
    <col min="7172" max="7172" width="12.6328125" style="3" customWidth="1"/>
    <col min="7173" max="7173" width="14.90625" style="3" customWidth="1"/>
    <col min="7174" max="7174" width="9.08984375" style="3" customWidth="1"/>
    <col min="7175" max="7175" width="10.36328125" style="3" customWidth="1"/>
    <col min="7176" max="7423" width="9" style="3"/>
    <col min="7424" max="7424" width="4.453125" style="3" customWidth="1"/>
    <col min="7425" max="7425" width="36.453125" style="3" customWidth="1"/>
    <col min="7426" max="7426" width="16.453125" style="3" customWidth="1"/>
    <col min="7427" max="7427" width="13.90625" style="3" customWidth="1"/>
    <col min="7428" max="7428" width="12.6328125" style="3" customWidth="1"/>
    <col min="7429" max="7429" width="14.90625" style="3" customWidth="1"/>
    <col min="7430" max="7430" width="9.08984375" style="3" customWidth="1"/>
    <col min="7431" max="7431" width="10.36328125" style="3" customWidth="1"/>
    <col min="7432" max="7679" width="9" style="3"/>
    <col min="7680" max="7680" width="4.453125" style="3" customWidth="1"/>
    <col min="7681" max="7681" width="36.453125" style="3" customWidth="1"/>
    <col min="7682" max="7682" width="16.453125" style="3" customWidth="1"/>
    <col min="7683" max="7683" width="13.90625" style="3" customWidth="1"/>
    <col min="7684" max="7684" width="12.6328125" style="3" customWidth="1"/>
    <col min="7685" max="7685" width="14.90625" style="3" customWidth="1"/>
    <col min="7686" max="7686" width="9.08984375" style="3" customWidth="1"/>
    <col min="7687" max="7687" width="10.36328125" style="3" customWidth="1"/>
    <col min="7688" max="7935" width="9" style="3"/>
    <col min="7936" max="7936" width="4.453125" style="3" customWidth="1"/>
    <col min="7937" max="7937" width="36.453125" style="3" customWidth="1"/>
    <col min="7938" max="7938" width="16.453125" style="3" customWidth="1"/>
    <col min="7939" max="7939" width="13.90625" style="3" customWidth="1"/>
    <col min="7940" max="7940" width="12.6328125" style="3" customWidth="1"/>
    <col min="7941" max="7941" width="14.90625" style="3" customWidth="1"/>
    <col min="7942" max="7942" width="9.08984375" style="3" customWidth="1"/>
    <col min="7943" max="7943" width="10.36328125" style="3" customWidth="1"/>
    <col min="7944" max="8191" width="9" style="3"/>
    <col min="8192" max="8192" width="4.453125" style="3" customWidth="1"/>
    <col min="8193" max="8193" width="36.453125" style="3" customWidth="1"/>
    <col min="8194" max="8194" width="16.453125" style="3" customWidth="1"/>
    <col min="8195" max="8195" width="13.90625" style="3" customWidth="1"/>
    <col min="8196" max="8196" width="12.6328125" style="3" customWidth="1"/>
    <col min="8197" max="8197" width="14.90625" style="3" customWidth="1"/>
    <col min="8198" max="8198" width="9.08984375" style="3" customWidth="1"/>
    <col min="8199" max="8199" width="10.36328125" style="3" customWidth="1"/>
    <col min="8200" max="8447" width="9" style="3"/>
    <col min="8448" max="8448" width="4.453125" style="3" customWidth="1"/>
    <col min="8449" max="8449" width="36.453125" style="3" customWidth="1"/>
    <col min="8450" max="8450" width="16.453125" style="3" customWidth="1"/>
    <col min="8451" max="8451" width="13.90625" style="3" customWidth="1"/>
    <col min="8452" max="8452" width="12.6328125" style="3" customWidth="1"/>
    <col min="8453" max="8453" width="14.90625" style="3" customWidth="1"/>
    <col min="8454" max="8454" width="9.08984375" style="3" customWidth="1"/>
    <col min="8455" max="8455" width="10.36328125" style="3" customWidth="1"/>
    <col min="8456" max="8703" width="9" style="3"/>
    <col min="8704" max="8704" width="4.453125" style="3" customWidth="1"/>
    <col min="8705" max="8705" width="36.453125" style="3" customWidth="1"/>
    <col min="8706" max="8706" width="16.453125" style="3" customWidth="1"/>
    <col min="8707" max="8707" width="13.90625" style="3" customWidth="1"/>
    <col min="8708" max="8708" width="12.6328125" style="3" customWidth="1"/>
    <col min="8709" max="8709" width="14.90625" style="3" customWidth="1"/>
    <col min="8710" max="8710" width="9.08984375" style="3" customWidth="1"/>
    <col min="8711" max="8711" width="10.36328125" style="3" customWidth="1"/>
    <col min="8712" max="8959" width="9" style="3"/>
    <col min="8960" max="8960" width="4.453125" style="3" customWidth="1"/>
    <col min="8961" max="8961" width="36.453125" style="3" customWidth="1"/>
    <col min="8962" max="8962" width="16.453125" style="3" customWidth="1"/>
    <col min="8963" max="8963" width="13.90625" style="3" customWidth="1"/>
    <col min="8964" max="8964" width="12.6328125" style="3" customWidth="1"/>
    <col min="8965" max="8965" width="14.90625" style="3" customWidth="1"/>
    <col min="8966" max="8966" width="9.08984375" style="3" customWidth="1"/>
    <col min="8967" max="8967" width="10.36328125" style="3" customWidth="1"/>
    <col min="8968" max="9215" width="9" style="3"/>
    <col min="9216" max="9216" width="4.453125" style="3" customWidth="1"/>
    <col min="9217" max="9217" width="36.453125" style="3" customWidth="1"/>
    <col min="9218" max="9218" width="16.453125" style="3" customWidth="1"/>
    <col min="9219" max="9219" width="13.90625" style="3" customWidth="1"/>
    <col min="9220" max="9220" width="12.6328125" style="3" customWidth="1"/>
    <col min="9221" max="9221" width="14.90625" style="3" customWidth="1"/>
    <col min="9222" max="9222" width="9.08984375" style="3" customWidth="1"/>
    <col min="9223" max="9223" width="10.36328125" style="3" customWidth="1"/>
    <col min="9224" max="9471" width="9" style="3"/>
    <col min="9472" max="9472" width="4.453125" style="3" customWidth="1"/>
    <col min="9473" max="9473" width="36.453125" style="3" customWidth="1"/>
    <col min="9474" max="9474" width="16.453125" style="3" customWidth="1"/>
    <col min="9475" max="9475" width="13.90625" style="3" customWidth="1"/>
    <col min="9476" max="9476" width="12.6328125" style="3" customWidth="1"/>
    <col min="9477" max="9477" width="14.90625" style="3" customWidth="1"/>
    <col min="9478" max="9478" width="9.08984375" style="3" customWidth="1"/>
    <col min="9479" max="9479" width="10.36328125" style="3" customWidth="1"/>
    <col min="9480" max="9727" width="9" style="3"/>
    <col min="9728" max="9728" width="4.453125" style="3" customWidth="1"/>
    <col min="9729" max="9729" width="36.453125" style="3" customWidth="1"/>
    <col min="9730" max="9730" width="16.453125" style="3" customWidth="1"/>
    <col min="9731" max="9731" width="13.90625" style="3" customWidth="1"/>
    <col min="9732" max="9732" width="12.6328125" style="3" customWidth="1"/>
    <col min="9733" max="9733" width="14.90625" style="3" customWidth="1"/>
    <col min="9734" max="9734" width="9.08984375" style="3" customWidth="1"/>
    <col min="9735" max="9735" width="10.36328125" style="3" customWidth="1"/>
    <col min="9736" max="9983" width="9" style="3"/>
    <col min="9984" max="9984" width="4.453125" style="3" customWidth="1"/>
    <col min="9985" max="9985" width="36.453125" style="3" customWidth="1"/>
    <col min="9986" max="9986" width="16.453125" style="3" customWidth="1"/>
    <col min="9987" max="9987" width="13.90625" style="3" customWidth="1"/>
    <col min="9988" max="9988" width="12.6328125" style="3" customWidth="1"/>
    <col min="9989" max="9989" width="14.90625" style="3" customWidth="1"/>
    <col min="9990" max="9990" width="9.08984375" style="3" customWidth="1"/>
    <col min="9991" max="9991" width="10.36328125" style="3" customWidth="1"/>
    <col min="9992" max="10239" width="9" style="3"/>
    <col min="10240" max="10240" width="4.453125" style="3" customWidth="1"/>
    <col min="10241" max="10241" width="36.453125" style="3" customWidth="1"/>
    <col min="10242" max="10242" width="16.453125" style="3" customWidth="1"/>
    <col min="10243" max="10243" width="13.90625" style="3" customWidth="1"/>
    <col min="10244" max="10244" width="12.6328125" style="3" customWidth="1"/>
    <col min="10245" max="10245" width="14.90625" style="3" customWidth="1"/>
    <col min="10246" max="10246" width="9.08984375" style="3" customWidth="1"/>
    <col min="10247" max="10247" width="10.36328125" style="3" customWidth="1"/>
    <col min="10248" max="10495" width="9" style="3"/>
    <col min="10496" max="10496" width="4.453125" style="3" customWidth="1"/>
    <col min="10497" max="10497" width="36.453125" style="3" customWidth="1"/>
    <col min="10498" max="10498" width="16.453125" style="3" customWidth="1"/>
    <col min="10499" max="10499" width="13.90625" style="3" customWidth="1"/>
    <col min="10500" max="10500" width="12.6328125" style="3" customWidth="1"/>
    <col min="10501" max="10501" width="14.90625" style="3" customWidth="1"/>
    <col min="10502" max="10502" width="9.08984375" style="3" customWidth="1"/>
    <col min="10503" max="10503" width="10.36328125" style="3" customWidth="1"/>
    <col min="10504" max="10751" width="9" style="3"/>
    <col min="10752" max="10752" width="4.453125" style="3" customWidth="1"/>
    <col min="10753" max="10753" width="36.453125" style="3" customWidth="1"/>
    <col min="10754" max="10754" width="16.453125" style="3" customWidth="1"/>
    <col min="10755" max="10755" width="13.90625" style="3" customWidth="1"/>
    <col min="10756" max="10756" width="12.6328125" style="3" customWidth="1"/>
    <col min="10757" max="10757" width="14.90625" style="3" customWidth="1"/>
    <col min="10758" max="10758" width="9.08984375" style="3" customWidth="1"/>
    <col min="10759" max="10759" width="10.36328125" style="3" customWidth="1"/>
    <col min="10760" max="11007" width="9" style="3"/>
    <col min="11008" max="11008" width="4.453125" style="3" customWidth="1"/>
    <col min="11009" max="11009" width="36.453125" style="3" customWidth="1"/>
    <col min="11010" max="11010" width="16.453125" style="3" customWidth="1"/>
    <col min="11011" max="11011" width="13.90625" style="3" customWidth="1"/>
    <col min="11012" max="11012" width="12.6328125" style="3" customWidth="1"/>
    <col min="11013" max="11013" width="14.90625" style="3" customWidth="1"/>
    <col min="11014" max="11014" width="9.08984375" style="3" customWidth="1"/>
    <col min="11015" max="11015" width="10.36328125" style="3" customWidth="1"/>
    <col min="11016" max="11263" width="9" style="3"/>
    <col min="11264" max="11264" width="4.453125" style="3" customWidth="1"/>
    <col min="11265" max="11265" width="36.453125" style="3" customWidth="1"/>
    <col min="11266" max="11266" width="16.453125" style="3" customWidth="1"/>
    <col min="11267" max="11267" width="13.90625" style="3" customWidth="1"/>
    <col min="11268" max="11268" width="12.6328125" style="3" customWidth="1"/>
    <col min="11269" max="11269" width="14.90625" style="3" customWidth="1"/>
    <col min="11270" max="11270" width="9.08984375" style="3" customWidth="1"/>
    <col min="11271" max="11271" width="10.36328125" style="3" customWidth="1"/>
    <col min="11272" max="11519" width="9" style="3"/>
    <col min="11520" max="11520" width="4.453125" style="3" customWidth="1"/>
    <col min="11521" max="11521" width="36.453125" style="3" customWidth="1"/>
    <col min="11522" max="11522" width="16.453125" style="3" customWidth="1"/>
    <col min="11523" max="11523" width="13.90625" style="3" customWidth="1"/>
    <col min="11524" max="11524" width="12.6328125" style="3" customWidth="1"/>
    <col min="11525" max="11525" width="14.90625" style="3" customWidth="1"/>
    <col min="11526" max="11526" width="9.08984375" style="3" customWidth="1"/>
    <col min="11527" max="11527" width="10.36328125" style="3" customWidth="1"/>
    <col min="11528" max="11775" width="9" style="3"/>
    <col min="11776" max="11776" width="4.453125" style="3" customWidth="1"/>
    <col min="11777" max="11777" width="36.453125" style="3" customWidth="1"/>
    <col min="11778" max="11778" width="16.453125" style="3" customWidth="1"/>
    <col min="11779" max="11779" width="13.90625" style="3" customWidth="1"/>
    <col min="11780" max="11780" width="12.6328125" style="3" customWidth="1"/>
    <col min="11781" max="11781" width="14.90625" style="3" customWidth="1"/>
    <col min="11782" max="11782" width="9.08984375" style="3" customWidth="1"/>
    <col min="11783" max="11783" width="10.36328125" style="3" customWidth="1"/>
    <col min="11784" max="12031" width="9" style="3"/>
    <col min="12032" max="12032" width="4.453125" style="3" customWidth="1"/>
    <col min="12033" max="12033" width="36.453125" style="3" customWidth="1"/>
    <col min="12034" max="12034" width="16.453125" style="3" customWidth="1"/>
    <col min="12035" max="12035" width="13.90625" style="3" customWidth="1"/>
    <col min="12036" max="12036" width="12.6328125" style="3" customWidth="1"/>
    <col min="12037" max="12037" width="14.90625" style="3" customWidth="1"/>
    <col min="12038" max="12038" width="9.08984375" style="3" customWidth="1"/>
    <col min="12039" max="12039" width="10.36328125" style="3" customWidth="1"/>
    <col min="12040" max="12287" width="9" style="3"/>
    <col min="12288" max="12288" width="4.453125" style="3" customWidth="1"/>
    <col min="12289" max="12289" width="36.453125" style="3" customWidth="1"/>
    <col min="12290" max="12290" width="16.453125" style="3" customWidth="1"/>
    <col min="12291" max="12291" width="13.90625" style="3" customWidth="1"/>
    <col min="12292" max="12292" width="12.6328125" style="3" customWidth="1"/>
    <col min="12293" max="12293" width="14.90625" style="3" customWidth="1"/>
    <col min="12294" max="12294" width="9.08984375" style="3" customWidth="1"/>
    <col min="12295" max="12295" width="10.36328125" style="3" customWidth="1"/>
    <col min="12296" max="12543" width="9" style="3"/>
    <col min="12544" max="12544" width="4.453125" style="3" customWidth="1"/>
    <col min="12545" max="12545" width="36.453125" style="3" customWidth="1"/>
    <col min="12546" max="12546" width="16.453125" style="3" customWidth="1"/>
    <col min="12547" max="12547" width="13.90625" style="3" customWidth="1"/>
    <col min="12548" max="12548" width="12.6328125" style="3" customWidth="1"/>
    <col min="12549" max="12549" width="14.90625" style="3" customWidth="1"/>
    <col min="12550" max="12550" width="9.08984375" style="3" customWidth="1"/>
    <col min="12551" max="12551" width="10.36328125" style="3" customWidth="1"/>
    <col min="12552" max="12799" width="9" style="3"/>
    <col min="12800" max="12800" width="4.453125" style="3" customWidth="1"/>
    <col min="12801" max="12801" width="36.453125" style="3" customWidth="1"/>
    <col min="12802" max="12802" width="16.453125" style="3" customWidth="1"/>
    <col min="12803" max="12803" width="13.90625" style="3" customWidth="1"/>
    <col min="12804" max="12804" width="12.6328125" style="3" customWidth="1"/>
    <col min="12805" max="12805" width="14.90625" style="3" customWidth="1"/>
    <col min="12806" max="12806" width="9.08984375" style="3" customWidth="1"/>
    <col min="12807" max="12807" width="10.36328125" style="3" customWidth="1"/>
    <col min="12808" max="13055" width="9" style="3"/>
    <col min="13056" max="13056" width="4.453125" style="3" customWidth="1"/>
    <col min="13057" max="13057" width="36.453125" style="3" customWidth="1"/>
    <col min="13058" max="13058" width="16.453125" style="3" customWidth="1"/>
    <col min="13059" max="13059" width="13.90625" style="3" customWidth="1"/>
    <col min="13060" max="13060" width="12.6328125" style="3" customWidth="1"/>
    <col min="13061" max="13061" width="14.90625" style="3" customWidth="1"/>
    <col min="13062" max="13062" width="9.08984375" style="3" customWidth="1"/>
    <col min="13063" max="13063" width="10.36328125" style="3" customWidth="1"/>
    <col min="13064" max="13311" width="9" style="3"/>
    <col min="13312" max="13312" width="4.453125" style="3" customWidth="1"/>
    <col min="13313" max="13313" width="36.453125" style="3" customWidth="1"/>
    <col min="13314" max="13314" width="16.453125" style="3" customWidth="1"/>
    <col min="13315" max="13315" width="13.90625" style="3" customWidth="1"/>
    <col min="13316" max="13316" width="12.6328125" style="3" customWidth="1"/>
    <col min="13317" max="13317" width="14.90625" style="3" customWidth="1"/>
    <col min="13318" max="13318" width="9.08984375" style="3" customWidth="1"/>
    <col min="13319" max="13319" width="10.36328125" style="3" customWidth="1"/>
    <col min="13320" max="13567" width="9" style="3"/>
    <col min="13568" max="13568" width="4.453125" style="3" customWidth="1"/>
    <col min="13569" max="13569" width="36.453125" style="3" customWidth="1"/>
    <col min="13570" max="13570" width="16.453125" style="3" customWidth="1"/>
    <col min="13571" max="13571" width="13.90625" style="3" customWidth="1"/>
    <col min="13572" max="13572" width="12.6328125" style="3" customWidth="1"/>
    <col min="13573" max="13573" width="14.90625" style="3" customWidth="1"/>
    <col min="13574" max="13574" width="9.08984375" style="3" customWidth="1"/>
    <col min="13575" max="13575" width="10.36328125" style="3" customWidth="1"/>
    <col min="13576" max="13823" width="9" style="3"/>
    <col min="13824" max="13824" width="4.453125" style="3" customWidth="1"/>
    <col min="13825" max="13825" width="36.453125" style="3" customWidth="1"/>
    <col min="13826" max="13826" width="16.453125" style="3" customWidth="1"/>
    <col min="13827" max="13827" width="13.90625" style="3" customWidth="1"/>
    <col min="13828" max="13828" width="12.6328125" style="3" customWidth="1"/>
    <col min="13829" max="13829" width="14.90625" style="3" customWidth="1"/>
    <col min="13830" max="13830" width="9.08984375" style="3" customWidth="1"/>
    <col min="13831" max="13831" width="10.36328125" style="3" customWidth="1"/>
    <col min="13832" max="14079" width="9" style="3"/>
    <col min="14080" max="14080" width="4.453125" style="3" customWidth="1"/>
    <col min="14081" max="14081" width="36.453125" style="3" customWidth="1"/>
    <col min="14082" max="14082" width="16.453125" style="3" customWidth="1"/>
    <col min="14083" max="14083" width="13.90625" style="3" customWidth="1"/>
    <col min="14084" max="14084" width="12.6328125" style="3" customWidth="1"/>
    <col min="14085" max="14085" width="14.90625" style="3" customWidth="1"/>
    <col min="14086" max="14086" width="9.08984375" style="3" customWidth="1"/>
    <col min="14087" max="14087" width="10.36328125" style="3" customWidth="1"/>
    <col min="14088" max="14335" width="9" style="3"/>
    <col min="14336" max="14336" width="4.453125" style="3" customWidth="1"/>
    <col min="14337" max="14337" width="36.453125" style="3" customWidth="1"/>
    <col min="14338" max="14338" width="16.453125" style="3" customWidth="1"/>
    <col min="14339" max="14339" width="13.90625" style="3" customWidth="1"/>
    <col min="14340" max="14340" width="12.6328125" style="3" customWidth="1"/>
    <col min="14341" max="14341" width="14.90625" style="3" customWidth="1"/>
    <col min="14342" max="14342" width="9.08984375" style="3" customWidth="1"/>
    <col min="14343" max="14343" width="10.36328125" style="3" customWidth="1"/>
    <col min="14344" max="14591" width="9" style="3"/>
    <col min="14592" max="14592" width="4.453125" style="3" customWidth="1"/>
    <col min="14593" max="14593" width="36.453125" style="3" customWidth="1"/>
    <col min="14594" max="14594" width="16.453125" style="3" customWidth="1"/>
    <col min="14595" max="14595" width="13.90625" style="3" customWidth="1"/>
    <col min="14596" max="14596" width="12.6328125" style="3" customWidth="1"/>
    <col min="14597" max="14597" width="14.90625" style="3" customWidth="1"/>
    <col min="14598" max="14598" width="9.08984375" style="3" customWidth="1"/>
    <col min="14599" max="14599" width="10.36328125" style="3" customWidth="1"/>
    <col min="14600" max="14847" width="9" style="3"/>
    <col min="14848" max="14848" width="4.453125" style="3" customWidth="1"/>
    <col min="14849" max="14849" width="36.453125" style="3" customWidth="1"/>
    <col min="14850" max="14850" width="16.453125" style="3" customWidth="1"/>
    <col min="14851" max="14851" width="13.90625" style="3" customWidth="1"/>
    <col min="14852" max="14852" width="12.6328125" style="3" customWidth="1"/>
    <col min="14853" max="14853" width="14.90625" style="3" customWidth="1"/>
    <col min="14854" max="14854" width="9.08984375" style="3" customWidth="1"/>
    <col min="14855" max="14855" width="10.36328125" style="3" customWidth="1"/>
    <col min="14856" max="15103" width="9" style="3"/>
    <col min="15104" max="15104" width="4.453125" style="3" customWidth="1"/>
    <col min="15105" max="15105" width="36.453125" style="3" customWidth="1"/>
    <col min="15106" max="15106" width="16.453125" style="3" customWidth="1"/>
    <col min="15107" max="15107" width="13.90625" style="3" customWidth="1"/>
    <col min="15108" max="15108" width="12.6328125" style="3" customWidth="1"/>
    <col min="15109" max="15109" width="14.90625" style="3" customWidth="1"/>
    <col min="15110" max="15110" width="9.08984375" style="3" customWidth="1"/>
    <col min="15111" max="15111" width="10.36328125" style="3" customWidth="1"/>
    <col min="15112" max="15359" width="9" style="3"/>
    <col min="15360" max="15360" width="4.453125" style="3" customWidth="1"/>
    <col min="15361" max="15361" width="36.453125" style="3" customWidth="1"/>
    <col min="15362" max="15362" width="16.453125" style="3" customWidth="1"/>
    <col min="15363" max="15363" width="13.90625" style="3" customWidth="1"/>
    <col min="15364" max="15364" width="12.6328125" style="3" customWidth="1"/>
    <col min="15365" max="15365" width="14.90625" style="3" customWidth="1"/>
    <col min="15366" max="15366" width="9.08984375" style="3" customWidth="1"/>
    <col min="15367" max="15367" width="10.36328125" style="3" customWidth="1"/>
    <col min="15368" max="15615" width="9" style="3"/>
    <col min="15616" max="15616" width="4.453125" style="3" customWidth="1"/>
    <col min="15617" max="15617" width="36.453125" style="3" customWidth="1"/>
    <col min="15618" max="15618" width="16.453125" style="3" customWidth="1"/>
    <col min="15619" max="15619" width="13.90625" style="3" customWidth="1"/>
    <col min="15620" max="15620" width="12.6328125" style="3" customWidth="1"/>
    <col min="15621" max="15621" width="14.90625" style="3" customWidth="1"/>
    <col min="15622" max="15622" width="9.08984375" style="3" customWidth="1"/>
    <col min="15623" max="15623" width="10.36328125" style="3" customWidth="1"/>
    <col min="15624" max="15871" width="9" style="3"/>
    <col min="15872" max="15872" width="4.453125" style="3" customWidth="1"/>
    <col min="15873" max="15873" width="36.453125" style="3" customWidth="1"/>
    <col min="15874" max="15874" width="16.453125" style="3" customWidth="1"/>
    <col min="15875" max="15875" width="13.90625" style="3" customWidth="1"/>
    <col min="15876" max="15876" width="12.6328125" style="3" customWidth="1"/>
    <col min="15877" max="15877" width="14.90625" style="3" customWidth="1"/>
    <col min="15878" max="15878" width="9.08984375" style="3" customWidth="1"/>
    <col min="15879" max="15879" width="10.36328125" style="3" customWidth="1"/>
    <col min="15880" max="16127" width="9" style="3"/>
    <col min="16128" max="16128" width="4.453125" style="3" customWidth="1"/>
    <col min="16129" max="16129" width="36.453125" style="3" customWidth="1"/>
    <col min="16130" max="16130" width="16.453125" style="3" customWidth="1"/>
    <col min="16131" max="16131" width="13.90625" style="3" customWidth="1"/>
    <col min="16132" max="16132" width="12.6328125" style="3" customWidth="1"/>
    <col min="16133" max="16133" width="14.90625" style="3" customWidth="1"/>
    <col min="16134" max="16134" width="9.08984375" style="3" customWidth="1"/>
    <col min="16135" max="16135" width="10.36328125" style="3" customWidth="1"/>
    <col min="16136" max="16382" width="9" style="3"/>
    <col min="16383" max="16384" width="9" style="3" customWidth="1"/>
  </cols>
  <sheetData>
    <row r="1" spans="1:14" ht="15.5" x14ac:dyDescent="0.35">
      <c r="A1" s="291"/>
      <c r="B1" s="291"/>
      <c r="C1" s="1"/>
      <c r="D1" s="1"/>
      <c r="E1" s="234"/>
      <c r="F1" s="235"/>
      <c r="G1" s="47"/>
      <c r="H1" s="47"/>
      <c r="I1" s="47"/>
      <c r="J1" s="47"/>
      <c r="K1" s="295" t="s">
        <v>104</v>
      </c>
      <c r="L1" s="295"/>
    </row>
    <row r="2" spans="1:14" ht="15.5" x14ac:dyDescent="0.35">
      <c r="A2" s="292"/>
      <c r="B2" s="292"/>
      <c r="C2" s="4"/>
      <c r="D2" s="4"/>
      <c r="E2" s="234"/>
      <c r="F2" s="235"/>
      <c r="G2" s="47"/>
      <c r="H2" s="47"/>
      <c r="I2" s="47"/>
      <c r="J2" s="47"/>
      <c r="K2" s="47"/>
      <c r="L2" s="47"/>
    </row>
    <row r="3" spans="1:14" ht="18.5" customHeight="1" x14ac:dyDescent="0.3">
      <c r="A3" s="293" t="s">
        <v>273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</row>
    <row r="4" spans="1:14" ht="18.5" customHeight="1" x14ac:dyDescent="0.3">
      <c r="A4" s="294" t="str">
        <f>'B01'!A4:D4</f>
        <v>(Kèm theo Nghị quyết số         /NQ-HĐND ngày      /     /2026 của HĐND xã Tân Lợi)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</row>
    <row r="5" spans="1:14" ht="20.149999999999999" customHeight="1" x14ac:dyDescent="0.3">
      <c r="A5" s="54"/>
      <c r="B5" s="54"/>
      <c r="C5" s="54"/>
      <c r="D5" s="54"/>
      <c r="E5" s="236"/>
      <c r="F5" s="237"/>
      <c r="G5" s="145"/>
      <c r="H5" s="290" t="s">
        <v>249</v>
      </c>
      <c r="I5" s="290"/>
      <c r="J5" s="290"/>
      <c r="K5" s="290"/>
      <c r="L5" s="290"/>
    </row>
    <row r="6" spans="1:14" ht="36" customHeight="1" x14ac:dyDescent="0.3">
      <c r="A6" s="288" t="s">
        <v>1</v>
      </c>
      <c r="B6" s="288" t="s">
        <v>0</v>
      </c>
      <c r="C6" s="284" t="s">
        <v>203</v>
      </c>
      <c r="D6" s="284"/>
      <c r="E6" s="285" t="s">
        <v>68</v>
      </c>
      <c r="F6" s="285"/>
      <c r="G6" s="284" t="s">
        <v>279</v>
      </c>
      <c r="H6" s="284"/>
      <c r="I6" s="284" t="s">
        <v>280</v>
      </c>
      <c r="J6" s="284"/>
      <c r="K6" s="286" t="s">
        <v>74</v>
      </c>
      <c r="L6" s="287"/>
    </row>
    <row r="7" spans="1:14" s="2" customFormat="1" ht="34.25" customHeight="1" x14ac:dyDescent="0.3">
      <c r="A7" s="289"/>
      <c r="B7" s="289"/>
      <c r="C7" s="5" t="s">
        <v>49</v>
      </c>
      <c r="D7" s="5" t="s">
        <v>50</v>
      </c>
      <c r="E7" s="232" t="s">
        <v>49</v>
      </c>
      <c r="F7" s="232" t="s">
        <v>50</v>
      </c>
      <c r="G7" s="5" t="s">
        <v>49</v>
      </c>
      <c r="H7" s="5" t="s">
        <v>50</v>
      </c>
      <c r="I7" s="5" t="s">
        <v>49</v>
      </c>
      <c r="J7" s="5" t="s">
        <v>50</v>
      </c>
      <c r="K7" s="5" t="s">
        <v>49</v>
      </c>
      <c r="L7" s="5" t="s">
        <v>50</v>
      </c>
    </row>
    <row r="8" spans="1:14" ht="15.5" customHeight="1" x14ac:dyDescent="0.3">
      <c r="A8" s="92" t="s">
        <v>16</v>
      </c>
      <c r="B8" s="92" t="s">
        <v>17</v>
      </c>
      <c r="C8" s="92">
        <v>1</v>
      </c>
      <c r="D8" s="92">
        <v>2</v>
      </c>
      <c r="E8" s="233">
        <v>1</v>
      </c>
      <c r="F8" s="233">
        <v>2</v>
      </c>
      <c r="G8" s="92">
        <v>1</v>
      </c>
      <c r="H8" s="92">
        <v>2</v>
      </c>
      <c r="I8" s="92">
        <v>3</v>
      </c>
      <c r="J8" s="92">
        <v>4</v>
      </c>
      <c r="K8" s="92" t="s">
        <v>102</v>
      </c>
      <c r="L8" s="92" t="s">
        <v>216</v>
      </c>
      <c r="M8" s="56">
        <v>122230245765</v>
      </c>
    </row>
    <row r="9" spans="1:14" ht="21" customHeight="1" x14ac:dyDescent="0.3">
      <c r="A9" s="7"/>
      <c r="B9" s="5" t="s">
        <v>94</v>
      </c>
      <c r="C9" s="56">
        <f t="shared" ref="C9:G9" si="0">C10+C25+C26+C27</f>
        <v>3451</v>
      </c>
      <c r="D9" s="56">
        <f t="shared" si="0"/>
        <v>128574</v>
      </c>
      <c r="E9" s="238">
        <f t="shared" si="0"/>
        <v>92740000000</v>
      </c>
      <c r="F9" s="238">
        <f t="shared" si="0"/>
        <v>176762700300</v>
      </c>
      <c r="G9" s="56">
        <f t="shared" si="0"/>
        <v>100800245765</v>
      </c>
      <c r="H9" s="56">
        <f>H10+H25+H26+H27</f>
        <v>225758362027</v>
      </c>
      <c r="I9" s="56">
        <f t="shared" ref="I9:J9" si="1">I10+I25+I26+I27</f>
        <v>122230245765</v>
      </c>
      <c r="J9" s="56">
        <f t="shared" si="1"/>
        <v>241016533164</v>
      </c>
      <c r="K9" s="86">
        <f>I9/G9*100</f>
        <v>121.2598688002812</v>
      </c>
      <c r="L9" s="86">
        <f>J9/H9*100</f>
        <v>106.75862944787629</v>
      </c>
      <c r="M9" s="24">
        <f>M8-I9</f>
        <v>0</v>
      </c>
      <c r="N9" s="24"/>
    </row>
    <row r="10" spans="1:14" ht="21" customHeight="1" x14ac:dyDescent="0.3">
      <c r="A10" s="25" t="s">
        <v>2</v>
      </c>
      <c r="B10" s="26" t="s">
        <v>31</v>
      </c>
      <c r="C10" s="56">
        <f>C11+C18</f>
        <v>3451</v>
      </c>
      <c r="D10" s="56">
        <f>D11+D18</f>
        <v>3451</v>
      </c>
      <c r="E10" s="238">
        <f>E11+E18</f>
        <v>92740000000</v>
      </c>
      <c r="F10" s="238">
        <f>F11+F18</f>
        <v>56206700300</v>
      </c>
      <c r="G10" s="56">
        <f t="shared" ref="G10" si="2">G11+G18</f>
        <v>100800245765</v>
      </c>
      <c r="H10" s="56">
        <f>H11+H18</f>
        <v>62090245765</v>
      </c>
      <c r="I10" s="56">
        <f>I11+I18</f>
        <v>122230245765</v>
      </c>
      <c r="J10" s="56">
        <f t="shared" ref="J10" si="3">J11+J18</f>
        <v>76490245765</v>
      </c>
      <c r="K10" s="86">
        <f t="shared" ref="K10:K24" si="4">I10/G10*100</f>
        <v>121.2598688002812</v>
      </c>
      <c r="L10" s="86">
        <f t="shared" ref="L10:L29" si="5">J10/H10*100</f>
        <v>123.19204864239275</v>
      </c>
    </row>
    <row r="11" spans="1:14" s="2" customFormat="1" ht="21" customHeight="1" x14ac:dyDescent="0.3">
      <c r="A11" s="25" t="s">
        <v>32</v>
      </c>
      <c r="B11" s="10" t="s">
        <v>3</v>
      </c>
      <c r="C11" s="57">
        <f>SUM(C12:C15)</f>
        <v>3097</v>
      </c>
      <c r="D11" s="57">
        <f t="shared" ref="D11" si="6">SUM(D12:D15)</f>
        <v>3097</v>
      </c>
      <c r="E11" s="239">
        <f>SUM(E12:E16)</f>
        <v>15380000000</v>
      </c>
      <c r="F11" s="239">
        <f>SUM(F12:F16)</f>
        <v>11220000000</v>
      </c>
      <c r="G11" s="57">
        <f>SUM(G12:G17)</f>
        <v>12600245765</v>
      </c>
      <c r="H11" s="57">
        <f>SUM(H12:H17)</f>
        <v>10700245765</v>
      </c>
      <c r="I11" s="57">
        <f>SUM(I12:I17)</f>
        <v>13230245765</v>
      </c>
      <c r="J11" s="57">
        <f t="shared" ref="J11" si="7">SUM(J12:J17)</f>
        <v>10700245765</v>
      </c>
      <c r="K11" s="243">
        <f t="shared" si="4"/>
        <v>104.99990247610857</v>
      </c>
      <c r="L11" s="243">
        <f t="shared" si="5"/>
        <v>100</v>
      </c>
      <c r="M11" s="244">
        <f>I11-G11</f>
        <v>630000000</v>
      </c>
    </row>
    <row r="12" spans="1:14" ht="21" customHeight="1" x14ac:dyDescent="0.3">
      <c r="A12" s="7">
        <v>1</v>
      </c>
      <c r="B12" s="8" t="s">
        <v>95</v>
      </c>
      <c r="C12" s="58">
        <v>42</v>
      </c>
      <c r="D12" s="58">
        <f>C12</f>
        <v>42</v>
      </c>
      <c r="E12" s="240">
        <v>760000000</v>
      </c>
      <c r="F12" s="240">
        <v>350000000</v>
      </c>
      <c r="G12" s="58">
        <v>700000000</v>
      </c>
      <c r="H12" s="58">
        <v>300000000</v>
      </c>
      <c r="I12" s="58">
        <v>730000000</v>
      </c>
      <c r="J12" s="58">
        <v>300000000</v>
      </c>
      <c r="K12" s="87">
        <f t="shared" si="4"/>
        <v>104.28571428571429</v>
      </c>
      <c r="L12" s="134">
        <f t="shared" si="5"/>
        <v>100</v>
      </c>
    </row>
    <row r="13" spans="1:14" ht="21" customHeight="1" x14ac:dyDescent="0.3">
      <c r="A13" s="7">
        <v>2</v>
      </c>
      <c r="B13" s="8" t="s">
        <v>4</v>
      </c>
      <c r="C13" s="58">
        <v>542</v>
      </c>
      <c r="D13" s="58">
        <f t="shared" ref="D13:D15" si="8">C13</f>
        <v>542</v>
      </c>
      <c r="E13" s="240">
        <v>4250000000</v>
      </c>
      <c r="F13" s="240">
        <v>500000000</v>
      </c>
      <c r="G13" s="58">
        <v>2000000000</v>
      </c>
      <c r="H13" s="58">
        <v>500000000</v>
      </c>
      <c r="I13" s="58">
        <v>2600000000</v>
      </c>
      <c r="J13" s="58">
        <v>500000000</v>
      </c>
      <c r="K13" s="134">
        <f t="shared" si="4"/>
        <v>130</v>
      </c>
      <c r="L13" s="134">
        <f t="shared" si="5"/>
        <v>100</v>
      </c>
      <c r="N13" s="3">
        <f>500*33%</f>
        <v>165</v>
      </c>
    </row>
    <row r="14" spans="1:14" ht="21" customHeight="1" x14ac:dyDescent="0.3">
      <c r="A14" s="7">
        <v>3</v>
      </c>
      <c r="B14" s="8" t="s">
        <v>96</v>
      </c>
      <c r="C14" s="58">
        <v>2383</v>
      </c>
      <c r="D14" s="58">
        <f t="shared" si="8"/>
        <v>2383</v>
      </c>
      <c r="E14" s="240">
        <v>8640000000</v>
      </c>
      <c r="F14" s="240">
        <f>E14</f>
        <v>8640000000</v>
      </c>
      <c r="G14" s="58">
        <v>8000000000</v>
      </c>
      <c r="H14" s="58">
        <f>G14</f>
        <v>8000000000</v>
      </c>
      <c r="I14" s="58">
        <v>8000000000</v>
      </c>
      <c r="J14" s="58">
        <v>8000000000</v>
      </c>
      <c r="K14" s="134">
        <f t="shared" si="4"/>
        <v>100</v>
      </c>
      <c r="L14" s="134">
        <f t="shared" si="5"/>
        <v>100</v>
      </c>
    </row>
    <row r="15" spans="1:14" ht="21" customHeight="1" x14ac:dyDescent="0.3">
      <c r="A15" s="7">
        <v>4</v>
      </c>
      <c r="B15" s="8" t="s">
        <v>66</v>
      </c>
      <c r="C15" s="58">
        <v>130</v>
      </c>
      <c r="D15" s="58">
        <f t="shared" si="8"/>
        <v>130</v>
      </c>
      <c r="E15" s="240">
        <f>210000000</f>
        <v>210000000</v>
      </c>
      <c r="F15" s="240">
        <f t="shared" ref="F15" si="9">E15</f>
        <v>210000000</v>
      </c>
      <c r="G15" s="58">
        <v>210000000</v>
      </c>
      <c r="H15" s="58">
        <f t="shared" ref="H15:H16" si="10">G15</f>
        <v>210000000</v>
      </c>
      <c r="I15" s="58">
        <v>210000000</v>
      </c>
      <c r="J15" s="58">
        <v>210000000</v>
      </c>
      <c r="K15" s="134">
        <f t="shared" si="4"/>
        <v>100</v>
      </c>
      <c r="L15" s="134">
        <f t="shared" si="5"/>
        <v>100</v>
      </c>
    </row>
    <row r="16" spans="1:14" ht="21" customHeight="1" x14ac:dyDescent="0.3">
      <c r="A16" s="7">
        <v>5</v>
      </c>
      <c r="B16" s="9" t="s">
        <v>159</v>
      </c>
      <c r="C16" s="58"/>
      <c r="D16" s="58"/>
      <c r="E16" s="240">
        <v>1520000000</v>
      </c>
      <c r="F16" s="240">
        <f>E16</f>
        <v>1520000000</v>
      </c>
      <c r="G16" s="58">
        <v>1000000000</v>
      </c>
      <c r="H16" s="58">
        <f t="shared" si="10"/>
        <v>1000000000</v>
      </c>
      <c r="I16" s="58">
        <v>1000000000</v>
      </c>
      <c r="J16" s="58">
        <v>1000000000</v>
      </c>
      <c r="K16" s="134">
        <f t="shared" si="4"/>
        <v>100</v>
      </c>
      <c r="L16" s="134">
        <f t="shared" si="5"/>
        <v>100</v>
      </c>
    </row>
    <row r="17" spans="1:12" ht="28.5" customHeight="1" x14ac:dyDescent="0.3">
      <c r="A17" s="7">
        <v>6</v>
      </c>
      <c r="B17" s="9" t="s">
        <v>213</v>
      </c>
      <c r="C17" s="58"/>
      <c r="D17" s="58"/>
      <c r="E17" s="240"/>
      <c r="F17" s="240"/>
      <c r="G17" s="58">
        <v>690245765</v>
      </c>
      <c r="H17" s="58">
        <v>690245765</v>
      </c>
      <c r="I17" s="58">
        <v>690245765</v>
      </c>
      <c r="J17" s="58">
        <v>690245765</v>
      </c>
      <c r="K17" s="134">
        <f t="shared" si="4"/>
        <v>100</v>
      </c>
      <c r="L17" s="134">
        <f t="shared" si="5"/>
        <v>100</v>
      </c>
    </row>
    <row r="18" spans="1:12" s="2" customFormat="1" ht="33.5" customHeight="1" x14ac:dyDescent="0.3">
      <c r="A18" s="5" t="s">
        <v>33</v>
      </c>
      <c r="B18" s="10" t="s">
        <v>6</v>
      </c>
      <c r="C18" s="57">
        <f>C19+SUM(C22:C24)</f>
        <v>354</v>
      </c>
      <c r="D18" s="57">
        <f>D19+SUM(D22:D24)</f>
        <v>354</v>
      </c>
      <c r="E18" s="239">
        <f>E19+SUM(E22:E24)</f>
        <v>77360000000</v>
      </c>
      <c r="F18" s="239">
        <f>F19+SUM(F22:F24)</f>
        <v>44986700300</v>
      </c>
      <c r="G18" s="57">
        <f t="shared" ref="G18" si="11">G19+SUM(G22:G24)</f>
        <v>88200000000</v>
      </c>
      <c r="H18" s="57">
        <f>H19+SUM(H22:H24)</f>
        <v>51390000000</v>
      </c>
      <c r="I18" s="57">
        <f>I19+SUM(I22:I24)</f>
        <v>109000000000</v>
      </c>
      <c r="J18" s="57">
        <f>J19+SUM(J22:J24)</f>
        <v>65790000000</v>
      </c>
      <c r="K18" s="86">
        <f t="shared" si="4"/>
        <v>123.58276643990929</v>
      </c>
      <c r="L18" s="86">
        <f t="shared" si="5"/>
        <v>128.02101576182136</v>
      </c>
    </row>
    <row r="19" spans="1:12" ht="21" customHeight="1" x14ac:dyDescent="0.3">
      <c r="A19" s="7">
        <v>1</v>
      </c>
      <c r="B19" s="8" t="s">
        <v>93</v>
      </c>
      <c r="C19" s="58">
        <f>C20+C21</f>
        <v>354</v>
      </c>
      <c r="D19" s="58">
        <f t="shared" ref="D19:F19" si="12">D20+D21</f>
        <v>354</v>
      </c>
      <c r="E19" s="240">
        <f>E20+E21</f>
        <v>29930000000</v>
      </c>
      <c r="F19" s="240">
        <f t="shared" si="12"/>
        <v>17658700300</v>
      </c>
      <c r="G19" s="58">
        <f>G20+G21</f>
        <v>41000000000</v>
      </c>
      <c r="H19" s="58">
        <f>H20+H21</f>
        <v>24190000000</v>
      </c>
      <c r="I19" s="58">
        <f>I20+I21</f>
        <v>41000000000</v>
      </c>
      <c r="J19" s="58">
        <f>J20+J21</f>
        <v>24190000000</v>
      </c>
      <c r="K19" s="134">
        <f>I19/G19*100</f>
        <v>100</v>
      </c>
      <c r="L19" s="134">
        <f t="shared" si="5"/>
        <v>100</v>
      </c>
    </row>
    <row r="20" spans="1:12" s="91" customFormat="1" ht="21" customHeight="1" x14ac:dyDescent="0.3">
      <c r="A20" s="88"/>
      <c r="B20" s="89" t="s">
        <v>98</v>
      </c>
      <c r="C20" s="90">
        <v>354</v>
      </c>
      <c r="D20" s="90">
        <f>C20</f>
        <v>354</v>
      </c>
      <c r="E20" s="241">
        <v>26940000000</v>
      </c>
      <c r="F20" s="241">
        <f>E20*59%+400</f>
        <v>15894600400</v>
      </c>
      <c r="G20" s="90">
        <f>32500000000+1000000000</f>
        <v>33500000000</v>
      </c>
      <c r="H20" s="90">
        <f>(G20)*59%</f>
        <v>19765000000</v>
      </c>
      <c r="I20" s="90">
        <f>32500000000+1000000000</f>
        <v>33500000000</v>
      </c>
      <c r="J20" s="90">
        <f>(I20)*59%</f>
        <v>19765000000</v>
      </c>
      <c r="K20" s="134">
        <f t="shared" si="4"/>
        <v>100</v>
      </c>
      <c r="L20" s="134">
        <f t="shared" si="5"/>
        <v>100</v>
      </c>
    </row>
    <row r="21" spans="1:12" s="91" customFormat="1" ht="21" customHeight="1" x14ac:dyDescent="0.3">
      <c r="A21" s="88"/>
      <c r="B21" s="89" t="s">
        <v>97</v>
      </c>
      <c r="C21" s="90">
        <v>0</v>
      </c>
      <c r="D21" s="90"/>
      <c r="E21" s="241">
        <v>2990000000</v>
      </c>
      <c r="F21" s="241">
        <f>E21*59%-100</f>
        <v>1764099900</v>
      </c>
      <c r="G21" s="90">
        <f>6500000000+1000000000</f>
        <v>7500000000</v>
      </c>
      <c r="H21" s="90">
        <f>(G21)*59%</f>
        <v>4425000000</v>
      </c>
      <c r="I21" s="90">
        <f>6500000000+1000000000</f>
        <v>7500000000</v>
      </c>
      <c r="J21" s="90">
        <f>(I21)*59%</f>
        <v>4425000000</v>
      </c>
      <c r="K21" s="134">
        <f t="shared" si="4"/>
        <v>100</v>
      </c>
      <c r="L21" s="134">
        <f t="shared" si="5"/>
        <v>100</v>
      </c>
    </row>
    <row r="22" spans="1:12" ht="21" customHeight="1" x14ac:dyDescent="0.3">
      <c r="A22" s="7">
        <v>2</v>
      </c>
      <c r="B22" s="9" t="s">
        <v>99</v>
      </c>
      <c r="C22" s="58">
        <v>0</v>
      </c>
      <c r="D22" s="58"/>
      <c r="E22" s="240">
        <v>13270000000</v>
      </c>
      <c r="F22" s="240"/>
      <c r="G22" s="58">
        <v>13200000000</v>
      </c>
      <c r="H22" s="58"/>
      <c r="I22" s="58">
        <v>16000000000</v>
      </c>
      <c r="J22" s="58"/>
      <c r="K22" s="87">
        <f t="shared" si="4"/>
        <v>121.21212121212122</v>
      </c>
      <c r="L22" s="87"/>
    </row>
    <row r="23" spans="1:12" ht="21" customHeight="1" x14ac:dyDescent="0.3">
      <c r="A23" s="7">
        <v>3</v>
      </c>
      <c r="B23" s="9" t="s">
        <v>100</v>
      </c>
      <c r="C23" s="58">
        <v>0</v>
      </c>
      <c r="D23" s="58"/>
      <c r="E23" s="240">
        <v>19160000000</v>
      </c>
      <c r="F23" s="240">
        <f>E23*80%</f>
        <v>15328000000</v>
      </c>
      <c r="G23" s="58">
        <v>19000000000</v>
      </c>
      <c r="H23" s="58">
        <f>G23*80%</f>
        <v>15200000000</v>
      </c>
      <c r="I23" s="58">
        <v>31000000000</v>
      </c>
      <c r="J23" s="58">
        <f>I23*80%</f>
        <v>24800000000</v>
      </c>
      <c r="K23" s="87">
        <f t="shared" si="4"/>
        <v>163.15789473684211</v>
      </c>
      <c r="L23" s="87">
        <f t="shared" si="5"/>
        <v>163.15789473684211</v>
      </c>
    </row>
    <row r="24" spans="1:12" ht="21" customHeight="1" x14ac:dyDescent="0.3">
      <c r="A24" s="7">
        <v>4</v>
      </c>
      <c r="B24" s="9" t="s">
        <v>101</v>
      </c>
      <c r="C24" s="58">
        <v>0</v>
      </c>
      <c r="D24" s="58"/>
      <c r="E24" s="240">
        <v>15000000000</v>
      </c>
      <c r="F24" s="240">
        <f>E24*80%</f>
        <v>12000000000</v>
      </c>
      <c r="G24" s="58">
        <v>15000000000</v>
      </c>
      <c r="H24" s="58">
        <f>G24*80%</f>
        <v>12000000000</v>
      </c>
      <c r="I24" s="58">
        <v>21000000000</v>
      </c>
      <c r="J24" s="58">
        <f>I24*80%</f>
        <v>16800000000</v>
      </c>
      <c r="K24" s="134">
        <f t="shared" si="4"/>
        <v>140</v>
      </c>
      <c r="L24" s="134">
        <f t="shared" si="5"/>
        <v>140</v>
      </c>
    </row>
    <row r="25" spans="1:12" ht="21" customHeight="1" x14ac:dyDescent="0.3">
      <c r="A25" s="5" t="s">
        <v>5</v>
      </c>
      <c r="B25" s="10" t="s">
        <v>9</v>
      </c>
      <c r="C25" s="58"/>
      <c r="D25" s="57">
        <v>2116</v>
      </c>
      <c r="E25" s="239">
        <v>0</v>
      </c>
      <c r="F25" s="239">
        <f>E25</f>
        <v>0</v>
      </c>
      <c r="G25" s="59"/>
      <c r="H25" s="59">
        <v>14989085354</v>
      </c>
      <c r="I25" s="59"/>
      <c r="J25" s="59">
        <v>14989085354</v>
      </c>
      <c r="K25" s="86"/>
      <c r="L25" s="243">
        <f t="shared" si="5"/>
        <v>100</v>
      </c>
    </row>
    <row r="26" spans="1:12" ht="21" customHeight="1" x14ac:dyDescent="0.3">
      <c r="A26" s="5" t="s">
        <v>7</v>
      </c>
      <c r="B26" s="10" t="s">
        <v>11</v>
      </c>
      <c r="C26" s="59"/>
      <c r="D26" s="59">
        <v>15</v>
      </c>
      <c r="E26" s="239">
        <v>0</v>
      </c>
      <c r="F26" s="239">
        <f>E26</f>
        <v>0</v>
      </c>
      <c r="G26" s="59"/>
      <c r="H26" s="59">
        <v>11155608286</v>
      </c>
      <c r="I26" s="59"/>
      <c r="J26" s="59">
        <v>11155608286</v>
      </c>
      <c r="K26" s="86"/>
      <c r="L26" s="243">
        <f t="shared" si="5"/>
        <v>100</v>
      </c>
    </row>
    <row r="27" spans="1:12" ht="27" customHeight="1" x14ac:dyDescent="0.3">
      <c r="A27" s="5" t="s">
        <v>8</v>
      </c>
      <c r="B27" s="10" t="s">
        <v>12</v>
      </c>
      <c r="C27" s="57">
        <f>SUM(C28:C29)</f>
        <v>0</v>
      </c>
      <c r="D27" s="57">
        <f>SUM(D28:D29)</f>
        <v>122992</v>
      </c>
      <c r="E27" s="239">
        <f>SUM(E28:E29)</f>
        <v>0</v>
      </c>
      <c r="F27" s="239">
        <f>SUM(F28:F29)</f>
        <v>120556000000</v>
      </c>
      <c r="G27" s="57">
        <f t="shared" ref="G27:J27" si="13">SUM(G28:G29)</f>
        <v>0</v>
      </c>
      <c r="H27" s="57">
        <f t="shared" si="13"/>
        <v>137523422622</v>
      </c>
      <c r="I27" s="57">
        <f t="shared" si="13"/>
        <v>0</v>
      </c>
      <c r="J27" s="57">
        <f t="shared" si="13"/>
        <v>138381593759</v>
      </c>
      <c r="K27" s="86"/>
      <c r="L27" s="86">
        <f t="shared" si="5"/>
        <v>100.62401816406125</v>
      </c>
    </row>
    <row r="28" spans="1:12" ht="21" customHeight="1" x14ac:dyDescent="0.3">
      <c r="A28" s="7"/>
      <c r="B28" s="8" t="s">
        <v>13</v>
      </c>
      <c r="C28" s="58"/>
      <c r="D28" s="103">
        <v>84119</v>
      </c>
      <c r="E28" s="240"/>
      <c r="F28" s="240">
        <v>120556000000</v>
      </c>
      <c r="G28" s="58"/>
      <c r="H28" s="58">
        <v>116543000000</v>
      </c>
      <c r="I28" s="58"/>
      <c r="J28" s="58">
        <v>116543000000</v>
      </c>
      <c r="K28" s="86"/>
      <c r="L28" s="134">
        <f t="shared" si="5"/>
        <v>100</v>
      </c>
    </row>
    <row r="29" spans="1:12" ht="21" customHeight="1" x14ac:dyDescent="0.3">
      <c r="A29" s="7"/>
      <c r="B29" s="8" t="s">
        <v>14</v>
      </c>
      <c r="C29" s="58">
        <v>0</v>
      </c>
      <c r="D29" s="103">
        <v>38873</v>
      </c>
      <c r="E29" s="240"/>
      <c r="F29" s="240">
        <f>E29</f>
        <v>0</v>
      </c>
      <c r="G29" s="58"/>
      <c r="H29" s="58">
        <v>20980422622</v>
      </c>
      <c r="I29" s="58"/>
      <c r="J29" s="58">
        <v>21838593759</v>
      </c>
      <c r="K29" s="86"/>
      <c r="L29" s="87">
        <f t="shared" si="5"/>
        <v>104.09034247050928</v>
      </c>
    </row>
    <row r="31" spans="1:12" ht="17.75" hidden="1" customHeight="1" x14ac:dyDescent="0.3">
      <c r="D31" s="283" t="s">
        <v>92</v>
      </c>
      <c r="E31" s="283"/>
      <c r="F31" s="283"/>
      <c r="G31" s="283"/>
      <c r="H31" s="283"/>
      <c r="I31" s="283"/>
      <c r="J31" s="283"/>
      <c r="K31" s="283"/>
      <c r="L31" s="283"/>
    </row>
    <row r="32" spans="1:12" ht="39.9" hidden="1" customHeight="1" x14ac:dyDescent="0.3">
      <c r="A32" s="282" t="str">
        <f>'B01'!A17:B17</f>
        <v>PHÒNG KINH TẾ
Kế toán trưởng                          Trưởng phòng</v>
      </c>
      <c r="B32" s="282"/>
      <c r="C32" s="282"/>
      <c r="D32" s="280" t="s">
        <v>91</v>
      </c>
      <c r="E32" s="281"/>
      <c r="F32" s="281"/>
      <c r="G32" s="281"/>
      <c r="H32" s="281"/>
      <c r="I32" s="281"/>
      <c r="J32" s="281"/>
      <c r="K32" s="281"/>
      <c r="L32" s="281"/>
    </row>
  </sheetData>
  <mergeCells count="16">
    <mergeCell ref="H5:L5"/>
    <mergeCell ref="A1:B1"/>
    <mergeCell ref="A2:B2"/>
    <mergeCell ref="A3:L3"/>
    <mergeCell ref="A4:L4"/>
    <mergeCell ref="K1:L1"/>
    <mergeCell ref="D32:L32"/>
    <mergeCell ref="A32:C32"/>
    <mergeCell ref="D31:L31"/>
    <mergeCell ref="C6:D6"/>
    <mergeCell ref="E6:F6"/>
    <mergeCell ref="K6:L6"/>
    <mergeCell ref="G6:H6"/>
    <mergeCell ref="B6:B7"/>
    <mergeCell ref="A6:A7"/>
    <mergeCell ref="I6:J6"/>
  </mergeCells>
  <printOptions horizontalCentered="1"/>
  <pageMargins left="0.25" right="0.25" top="0.5" bottom="0.25" header="0.31496062992126" footer="0.31496062992126"/>
  <pageSetup paperSize="9" scale="85" fitToHeight="0" orientation="portrait" r:id="rId1"/>
  <headerFooter>
    <oddFooter>Page &amp;P of &amp;N</oddFooter>
  </headerFooter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Q48"/>
  <sheetViews>
    <sheetView view="pageBreakPreview" topLeftCell="B17" zoomScale="85" zoomScaleNormal="85" zoomScaleSheetLayoutView="85" workbookViewId="0">
      <selection activeCell="R5" sqref="R1:Y1048576"/>
    </sheetView>
  </sheetViews>
  <sheetFormatPr defaultRowHeight="15.5" x14ac:dyDescent="0.35"/>
  <cols>
    <col min="1" max="1" width="5.6328125" style="16" customWidth="1"/>
    <col min="2" max="2" width="37.90625" style="16" customWidth="1"/>
    <col min="3" max="5" width="13.36328125" style="16" hidden="1" customWidth="1"/>
    <col min="6" max="6" width="18.36328125" style="245" hidden="1" customWidth="1"/>
    <col min="7" max="7" width="17.54296875" style="245" hidden="1" customWidth="1"/>
    <col min="8" max="8" width="18.453125" style="245" hidden="1" customWidth="1"/>
    <col min="9" max="9" width="18.36328125" style="16" customWidth="1"/>
    <col min="10" max="10" width="17.54296875" style="16" customWidth="1"/>
    <col min="11" max="11" width="19.36328125" style="16" customWidth="1"/>
    <col min="12" max="12" width="18.6328125" style="16" customWidth="1"/>
    <col min="13" max="13" width="18" style="16" customWidth="1"/>
    <col min="14" max="14" width="18.90625" style="16" customWidth="1"/>
    <col min="15" max="15" width="11.36328125" style="16" customWidth="1"/>
    <col min="16" max="16" width="10.54296875" style="16" customWidth="1"/>
    <col min="17" max="17" width="11.08984375" style="16" customWidth="1"/>
    <col min="18" max="234" width="9" style="16"/>
    <col min="235" max="235" width="4.08984375" style="16" customWidth="1"/>
    <col min="236" max="236" width="34.6328125" style="16" customWidth="1"/>
    <col min="237" max="237" width="15.08984375" style="16" customWidth="1"/>
    <col min="238" max="238" width="12.08984375" style="16" customWidth="1"/>
    <col min="239" max="239" width="12.54296875" style="16" customWidth="1"/>
    <col min="240" max="240" width="10" style="16" customWidth="1"/>
    <col min="241" max="241" width="16.36328125" style="16" customWidth="1"/>
    <col min="242" max="242" width="7.6328125" style="16" customWidth="1"/>
    <col min="243" max="243" width="6.453125" style="16" customWidth="1"/>
    <col min="244" max="244" width="7.453125" style="16" customWidth="1"/>
    <col min="245" max="246" width="9" style="16"/>
    <col min="247" max="247" width="12.08984375" style="16" bestFit="1" customWidth="1"/>
    <col min="248" max="490" width="9" style="16"/>
    <col min="491" max="491" width="4.08984375" style="16" customWidth="1"/>
    <col min="492" max="492" width="34.6328125" style="16" customWidth="1"/>
    <col min="493" max="493" width="15.08984375" style="16" customWidth="1"/>
    <col min="494" max="494" width="12.08984375" style="16" customWidth="1"/>
    <col min="495" max="495" width="12.54296875" style="16" customWidth="1"/>
    <col min="496" max="496" width="10" style="16" customWidth="1"/>
    <col min="497" max="497" width="16.36328125" style="16" customWidth="1"/>
    <col min="498" max="498" width="7.6328125" style="16" customWidth="1"/>
    <col min="499" max="499" width="6.453125" style="16" customWidth="1"/>
    <col min="500" max="500" width="7.453125" style="16" customWidth="1"/>
    <col min="501" max="502" width="9" style="16"/>
    <col min="503" max="503" width="12.08984375" style="16" bestFit="1" customWidth="1"/>
    <col min="504" max="746" width="9" style="16"/>
    <col min="747" max="747" width="4.08984375" style="16" customWidth="1"/>
    <col min="748" max="748" width="34.6328125" style="16" customWidth="1"/>
    <col min="749" max="749" width="15.08984375" style="16" customWidth="1"/>
    <col min="750" max="750" width="12.08984375" style="16" customWidth="1"/>
    <col min="751" max="751" width="12.54296875" style="16" customWidth="1"/>
    <col min="752" max="752" width="10" style="16" customWidth="1"/>
    <col min="753" max="753" width="16.36328125" style="16" customWidth="1"/>
    <col min="754" max="754" width="7.6328125" style="16" customWidth="1"/>
    <col min="755" max="755" width="6.453125" style="16" customWidth="1"/>
    <col min="756" max="756" width="7.453125" style="16" customWidth="1"/>
    <col min="757" max="758" width="9" style="16"/>
    <col min="759" max="759" width="12.08984375" style="16" bestFit="1" customWidth="1"/>
    <col min="760" max="1002" width="9" style="16"/>
    <col min="1003" max="1003" width="4.08984375" style="16" customWidth="1"/>
    <col min="1004" max="1004" width="34.6328125" style="16" customWidth="1"/>
    <col min="1005" max="1005" width="15.08984375" style="16" customWidth="1"/>
    <col min="1006" max="1006" width="12.08984375" style="16" customWidth="1"/>
    <col min="1007" max="1007" width="12.54296875" style="16" customWidth="1"/>
    <col min="1008" max="1008" width="10" style="16" customWidth="1"/>
    <col min="1009" max="1009" width="16.36328125" style="16" customWidth="1"/>
    <col min="1010" max="1010" width="7.6328125" style="16" customWidth="1"/>
    <col min="1011" max="1011" width="6.453125" style="16" customWidth="1"/>
    <col min="1012" max="1012" width="7.453125" style="16" customWidth="1"/>
    <col min="1013" max="1014" width="9" style="16"/>
    <col min="1015" max="1015" width="12.08984375" style="16" bestFit="1" customWidth="1"/>
    <col min="1016" max="1258" width="9" style="16"/>
    <col min="1259" max="1259" width="4.08984375" style="16" customWidth="1"/>
    <col min="1260" max="1260" width="34.6328125" style="16" customWidth="1"/>
    <col min="1261" max="1261" width="15.08984375" style="16" customWidth="1"/>
    <col min="1262" max="1262" width="12.08984375" style="16" customWidth="1"/>
    <col min="1263" max="1263" width="12.54296875" style="16" customWidth="1"/>
    <col min="1264" max="1264" width="10" style="16" customWidth="1"/>
    <col min="1265" max="1265" width="16.36328125" style="16" customWidth="1"/>
    <col min="1266" max="1266" width="7.6328125" style="16" customWidth="1"/>
    <col min="1267" max="1267" width="6.453125" style="16" customWidth="1"/>
    <col min="1268" max="1268" width="7.453125" style="16" customWidth="1"/>
    <col min="1269" max="1270" width="9" style="16"/>
    <col min="1271" max="1271" width="12.08984375" style="16" bestFit="1" customWidth="1"/>
    <col min="1272" max="1514" width="9" style="16"/>
    <col min="1515" max="1515" width="4.08984375" style="16" customWidth="1"/>
    <col min="1516" max="1516" width="34.6328125" style="16" customWidth="1"/>
    <col min="1517" max="1517" width="15.08984375" style="16" customWidth="1"/>
    <col min="1518" max="1518" width="12.08984375" style="16" customWidth="1"/>
    <col min="1519" max="1519" width="12.54296875" style="16" customWidth="1"/>
    <col min="1520" max="1520" width="10" style="16" customWidth="1"/>
    <col min="1521" max="1521" width="16.36328125" style="16" customWidth="1"/>
    <col min="1522" max="1522" width="7.6328125" style="16" customWidth="1"/>
    <col min="1523" max="1523" width="6.453125" style="16" customWidth="1"/>
    <col min="1524" max="1524" width="7.453125" style="16" customWidth="1"/>
    <col min="1525" max="1526" width="9" style="16"/>
    <col min="1527" max="1527" width="12.08984375" style="16" bestFit="1" customWidth="1"/>
    <col min="1528" max="1770" width="9" style="16"/>
    <col min="1771" max="1771" width="4.08984375" style="16" customWidth="1"/>
    <col min="1772" max="1772" width="34.6328125" style="16" customWidth="1"/>
    <col min="1773" max="1773" width="15.08984375" style="16" customWidth="1"/>
    <col min="1774" max="1774" width="12.08984375" style="16" customWidth="1"/>
    <col min="1775" max="1775" width="12.54296875" style="16" customWidth="1"/>
    <col min="1776" max="1776" width="10" style="16" customWidth="1"/>
    <col min="1777" max="1777" width="16.36328125" style="16" customWidth="1"/>
    <col min="1778" max="1778" width="7.6328125" style="16" customWidth="1"/>
    <col min="1779" max="1779" width="6.453125" style="16" customWidth="1"/>
    <col min="1780" max="1780" width="7.453125" style="16" customWidth="1"/>
    <col min="1781" max="1782" width="9" style="16"/>
    <col min="1783" max="1783" width="12.08984375" style="16" bestFit="1" customWidth="1"/>
    <col min="1784" max="2026" width="9" style="16"/>
    <col min="2027" max="2027" width="4.08984375" style="16" customWidth="1"/>
    <col min="2028" max="2028" width="34.6328125" style="16" customWidth="1"/>
    <col min="2029" max="2029" width="15.08984375" style="16" customWidth="1"/>
    <col min="2030" max="2030" width="12.08984375" style="16" customWidth="1"/>
    <col min="2031" max="2031" width="12.54296875" style="16" customWidth="1"/>
    <col min="2032" max="2032" width="10" style="16" customWidth="1"/>
    <col min="2033" max="2033" width="16.36328125" style="16" customWidth="1"/>
    <col min="2034" max="2034" width="7.6328125" style="16" customWidth="1"/>
    <col min="2035" max="2035" width="6.453125" style="16" customWidth="1"/>
    <col min="2036" max="2036" width="7.453125" style="16" customWidth="1"/>
    <col min="2037" max="2038" width="9" style="16"/>
    <col min="2039" max="2039" width="12.08984375" style="16" bestFit="1" customWidth="1"/>
    <col min="2040" max="2282" width="9" style="16"/>
    <col min="2283" max="2283" width="4.08984375" style="16" customWidth="1"/>
    <col min="2284" max="2284" width="34.6328125" style="16" customWidth="1"/>
    <col min="2285" max="2285" width="15.08984375" style="16" customWidth="1"/>
    <col min="2286" max="2286" width="12.08984375" style="16" customWidth="1"/>
    <col min="2287" max="2287" width="12.54296875" style="16" customWidth="1"/>
    <col min="2288" max="2288" width="10" style="16" customWidth="1"/>
    <col min="2289" max="2289" width="16.36328125" style="16" customWidth="1"/>
    <col min="2290" max="2290" width="7.6328125" style="16" customWidth="1"/>
    <col min="2291" max="2291" width="6.453125" style="16" customWidth="1"/>
    <col min="2292" max="2292" width="7.453125" style="16" customWidth="1"/>
    <col min="2293" max="2294" width="9" style="16"/>
    <col min="2295" max="2295" width="12.08984375" style="16" bestFit="1" customWidth="1"/>
    <col min="2296" max="2538" width="9" style="16"/>
    <col min="2539" max="2539" width="4.08984375" style="16" customWidth="1"/>
    <col min="2540" max="2540" width="34.6328125" style="16" customWidth="1"/>
    <col min="2541" max="2541" width="15.08984375" style="16" customWidth="1"/>
    <col min="2542" max="2542" width="12.08984375" style="16" customWidth="1"/>
    <col min="2543" max="2543" width="12.54296875" style="16" customWidth="1"/>
    <col min="2544" max="2544" width="10" style="16" customWidth="1"/>
    <col min="2545" max="2545" width="16.36328125" style="16" customWidth="1"/>
    <col min="2546" max="2546" width="7.6328125" style="16" customWidth="1"/>
    <col min="2547" max="2547" width="6.453125" style="16" customWidth="1"/>
    <col min="2548" max="2548" width="7.453125" style="16" customWidth="1"/>
    <col min="2549" max="2550" width="9" style="16"/>
    <col min="2551" max="2551" width="12.08984375" style="16" bestFit="1" customWidth="1"/>
    <col min="2552" max="2794" width="9" style="16"/>
    <col min="2795" max="2795" width="4.08984375" style="16" customWidth="1"/>
    <col min="2796" max="2796" width="34.6328125" style="16" customWidth="1"/>
    <col min="2797" max="2797" width="15.08984375" style="16" customWidth="1"/>
    <col min="2798" max="2798" width="12.08984375" style="16" customWidth="1"/>
    <col min="2799" max="2799" width="12.54296875" style="16" customWidth="1"/>
    <col min="2800" max="2800" width="10" style="16" customWidth="1"/>
    <col min="2801" max="2801" width="16.36328125" style="16" customWidth="1"/>
    <col min="2802" max="2802" width="7.6328125" style="16" customWidth="1"/>
    <col min="2803" max="2803" width="6.453125" style="16" customWidth="1"/>
    <col min="2804" max="2804" width="7.453125" style="16" customWidth="1"/>
    <col min="2805" max="2806" width="9" style="16"/>
    <col min="2807" max="2807" width="12.08984375" style="16" bestFit="1" customWidth="1"/>
    <col min="2808" max="3050" width="9" style="16"/>
    <col min="3051" max="3051" width="4.08984375" style="16" customWidth="1"/>
    <col min="3052" max="3052" width="34.6328125" style="16" customWidth="1"/>
    <col min="3053" max="3053" width="15.08984375" style="16" customWidth="1"/>
    <col min="3054" max="3054" width="12.08984375" style="16" customWidth="1"/>
    <col min="3055" max="3055" width="12.54296875" style="16" customWidth="1"/>
    <col min="3056" max="3056" width="10" style="16" customWidth="1"/>
    <col min="3057" max="3057" width="16.36328125" style="16" customWidth="1"/>
    <col min="3058" max="3058" width="7.6328125" style="16" customWidth="1"/>
    <col min="3059" max="3059" width="6.453125" style="16" customWidth="1"/>
    <col min="3060" max="3060" width="7.453125" style="16" customWidth="1"/>
    <col min="3061" max="3062" width="9" style="16"/>
    <col min="3063" max="3063" width="12.08984375" style="16" bestFit="1" customWidth="1"/>
    <col min="3064" max="3306" width="9" style="16"/>
    <col min="3307" max="3307" width="4.08984375" style="16" customWidth="1"/>
    <col min="3308" max="3308" width="34.6328125" style="16" customWidth="1"/>
    <col min="3309" max="3309" width="15.08984375" style="16" customWidth="1"/>
    <col min="3310" max="3310" width="12.08984375" style="16" customWidth="1"/>
    <col min="3311" max="3311" width="12.54296875" style="16" customWidth="1"/>
    <col min="3312" max="3312" width="10" style="16" customWidth="1"/>
    <col min="3313" max="3313" width="16.36328125" style="16" customWidth="1"/>
    <col min="3314" max="3314" width="7.6328125" style="16" customWidth="1"/>
    <col min="3315" max="3315" width="6.453125" style="16" customWidth="1"/>
    <col min="3316" max="3316" width="7.453125" style="16" customWidth="1"/>
    <col min="3317" max="3318" width="9" style="16"/>
    <col min="3319" max="3319" width="12.08984375" style="16" bestFit="1" customWidth="1"/>
    <col min="3320" max="3562" width="9" style="16"/>
    <col min="3563" max="3563" width="4.08984375" style="16" customWidth="1"/>
    <col min="3564" max="3564" width="34.6328125" style="16" customWidth="1"/>
    <col min="3565" max="3565" width="15.08984375" style="16" customWidth="1"/>
    <col min="3566" max="3566" width="12.08984375" style="16" customWidth="1"/>
    <col min="3567" max="3567" width="12.54296875" style="16" customWidth="1"/>
    <col min="3568" max="3568" width="10" style="16" customWidth="1"/>
    <col min="3569" max="3569" width="16.36328125" style="16" customWidth="1"/>
    <col min="3570" max="3570" width="7.6328125" style="16" customWidth="1"/>
    <col min="3571" max="3571" width="6.453125" style="16" customWidth="1"/>
    <col min="3572" max="3572" width="7.453125" style="16" customWidth="1"/>
    <col min="3573" max="3574" width="9" style="16"/>
    <col min="3575" max="3575" width="12.08984375" style="16" bestFit="1" customWidth="1"/>
    <col min="3576" max="3818" width="9" style="16"/>
    <col min="3819" max="3819" width="4.08984375" style="16" customWidth="1"/>
    <col min="3820" max="3820" width="34.6328125" style="16" customWidth="1"/>
    <col min="3821" max="3821" width="15.08984375" style="16" customWidth="1"/>
    <col min="3822" max="3822" width="12.08984375" style="16" customWidth="1"/>
    <col min="3823" max="3823" width="12.54296875" style="16" customWidth="1"/>
    <col min="3824" max="3824" width="10" style="16" customWidth="1"/>
    <col min="3825" max="3825" width="16.36328125" style="16" customWidth="1"/>
    <col min="3826" max="3826" width="7.6328125" style="16" customWidth="1"/>
    <col min="3827" max="3827" width="6.453125" style="16" customWidth="1"/>
    <col min="3828" max="3828" width="7.453125" style="16" customWidth="1"/>
    <col min="3829" max="3830" width="9" style="16"/>
    <col min="3831" max="3831" width="12.08984375" style="16" bestFit="1" customWidth="1"/>
    <col min="3832" max="4074" width="9" style="16"/>
    <col min="4075" max="4075" width="4.08984375" style="16" customWidth="1"/>
    <col min="4076" max="4076" width="34.6328125" style="16" customWidth="1"/>
    <col min="4077" max="4077" width="15.08984375" style="16" customWidth="1"/>
    <col min="4078" max="4078" width="12.08984375" style="16" customWidth="1"/>
    <col min="4079" max="4079" width="12.54296875" style="16" customWidth="1"/>
    <col min="4080" max="4080" width="10" style="16" customWidth="1"/>
    <col min="4081" max="4081" width="16.36328125" style="16" customWidth="1"/>
    <col min="4082" max="4082" width="7.6328125" style="16" customWidth="1"/>
    <col min="4083" max="4083" width="6.453125" style="16" customWidth="1"/>
    <col min="4084" max="4084" width="7.453125" style="16" customWidth="1"/>
    <col min="4085" max="4086" width="9" style="16"/>
    <col min="4087" max="4087" width="12.08984375" style="16" bestFit="1" customWidth="1"/>
    <col min="4088" max="4330" width="9" style="16"/>
    <col min="4331" max="4331" width="4.08984375" style="16" customWidth="1"/>
    <col min="4332" max="4332" width="34.6328125" style="16" customWidth="1"/>
    <col min="4333" max="4333" width="15.08984375" style="16" customWidth="1"/>
    <col min="4334" max="4334" width="12.08984375" style="16" customWidth="1"/>
    <col min="4335" max="4335" width="12.54296875" style="16" customWidth="1"/>
    <col min="4336" max="4336" width="10" style="16" customWidth="1"/>
    <col min="4337" max="4337" width="16.36328125" style="16" customWidth="1"/>
    <col min="4338" max="4338" width="7.6328125" style="16" customWidth="1"/>
    <col min="4339" max="4339" width="6.453125" style="16" customWidth="1"/>
    <col min="4340" max="4340" width="7.453125" style="16" customWidth="1"/>
    <col min="4341" max="4342" width="9" style="16"/>
    <col min="4343" max="4343" width="12.08984375" style="16" bestFit="1" customWidth="1"/>
    <col min="4344" max="4586" width="9" style="16"/>
    <col min="4587" max="4587" width="4.08984375" style="16" customWidth="1"/>
    <col min="4588" max="4588" width="34.6328125" style="16" customWidth="1"/>
    <col min="4589" max="4589" width="15.08984375" style="16" customWidth="1"/>
    <col min="4590" max="4590" width="12.08984375" style="16" customWidth="1"/>
    <col min="4591" max="4591" width="12.54296875" style="16" customWidth="1"/>
    <col min="4592" max="4592" width="10" style="16" customWidth="1"/>
    <col min="4593" max="4593" width="16.36328125" style="16" customWidth="1"/>
    <col min="4594" max="4594" width="7.6328125" style="16" customWidth="1"/>
    <col min="4595" max="4595" width="6.453125" style="16" customWidth="1"/>
    <col min="4596" max="4596" width="7.453125" style="16" customWidth="1"/>
    <col min="4597" max="4598" width="9" style="16"/>
    <col min="4599" max="4599" width="12.08984375" style="16" bestFit="1" customWidth="1"/>
    <col min="4600" max="4842" width="9" style="16"/>
    <col min="4843" max="4843" width="4.08984375" style="16" customWidth="1"/>
    <col min="4844" max="4844" width="34.6328125" style="16" customWidth="1"/>
    <col min="4845" max="4845" width="15.08984375" style="16" customWidth="1"/>
    <col min="4846" max="4846" width="12.08984375" style="16" customWidth="1"/>
    <col min="4847" max="4847" width="12.54296875" style="16" customWidth="1"/>
    <col min="4848" max="4848" width="10" style="16" customWidth="1"/>
    <col min="4849" max="4849" width="16.36328125" style="16" customWidth="1"/>
    <col min="4850" max="4850" width="7.6328125" style="16" customWidth="1"/>
    <col min="4851" max="4851" width="6.453125" style="16" customWidth="1"/>
    <col min="4852" max="4852" width="7.453125" style="16" customWidth="1"/>
    <col min="4853" max="4854" width="9" style="16"/>
    <col min="4855" max="4855" width="12.08984375" style="16" bestFit="1" customWidth="1"/>
    <col min="4856" max="5098" width="9" style="16"/>
    <col min="5099" max="5099" width="4.08984375" style="16" customWidth="1"/>
    <col min="5100" max="5100" width="34.6328125" style="16" customWidth="1"/>
    <col min="5101" max="5101" width="15.08984375" style="16" customWidth="1"/>
    <col min="5102" max="5102" width="12.08984375" style="16" customWidth="1"/>
    <col min="5103" max="5103" width="12.54296875" style="16" customWidth="1"/>
    <col min="5104" max="5104" width="10" style="16" customWidth="1"/>
    <col min="5105" max="5105" width="16.36328125" style="16" customWidth="1"/>
    <col min="5106" max="5106" width="7.6328125" style="16" customWidth="1"/>
    <col min="5107" max="5107" width="6.453125" style="16" customWidth="1"/>
    <col min="5108" max="5108" width="7.453125" style="16" customWidth="1"/>
    <col min="5109" max="5110" width="9" style="16"/>
    <col min="5111" max="5111" width="12.08984375" style="16" bestFit="1" customWidth="1"/>
    <col min="5112" max="5354" width="9" style="16"/>
    <col min="5355" max="5355" width="4.08984375" style="16" customWidth="1"/>
    <col min="5356" max="5356" width="34.6328125" style="16" customWidth="1"/>
    <col min="5357" max="5357" width="15.08984375" style="16" customWidth="1"/>
    <col min="5358" max="5358" width="12.08984375" style="16" customWidth="1"/>
    <col min="5359" max="5359" width="12.54296875" style="16" customWidth="1"/>
    <col min="5360" max="5360" width="10" style="16" customWidth="1"/>
    <col min="5361" max="5361" width="16.36328125" style="16" customWidth="1"/>
    <col min="5362" max="5362" width="7.6328125" style="16" customWidth="1"/>
    <col min="5363" max="5363" width="6.453125" style="16" customWidth="1"/>
    <col min="5364" max="5364" width="7.453125" style="16" customWidth="1"/>
    <col min="5365" max="5366" width="9" style="16"/>
    <col min="5367" max="5367" width="12.08984375" style="16" bestFit="1" customWidth="1"/>
    <col min="5368" max="5610" width="9" style="16"/>
    <col min="5611" max="5611" width="4.08984375" style="16" customWidth="1"/>
    <col min="5612" max="5612" width="34.6328125" style="16" customWidth="1"/>
    <col min="5613" max="5613" width="15.08984375" style="16" customWidth="1"/>
    <col min="5614" max="5614" width="12.08984375" style="16" customWidth="1"/>
    <col min="5615" max="5615" width="12.54296875" style="16" customWidth="1"/>
    <col min="5616" max="5616" width="10" style="16" customWidth="1"/>
    <col min="5617" max="5617" width="16.36328125" style="16" customWidth="1"/>
    <col min="5618" max="5618" width="7.6328125" style="16" customWidth="1"/>
    <col min="5619" max="5619" width="6.453125" style="16" customWidth="1"/>
    <col min="5620" max="5620" width="7.453125" style="16" customWidth="1"/>
    <col min="5621" max="5622" width="9" style="16"/>
    <col min="5623" max="5623" width="12.08984375" style="16" bestFit="1" customWidth="1"/>
    <col min="5624" max="5866" width="9" style="16"/>
    <col min="5867" max="5867" width="4.08984375" style="16" customWidth="1"/>
    <col min="5868" max="5868" width="34.6328125" style="16" customWidth="1"/>
    <col min="5869" max="5869" width="15.08984375" style="16" customWidth="1"/>
    <col min="5870" max="5870" width="12.08984375" style="16" customWidth="1"/>
    <col min="5871" max="5871" width="12.54296875" style="16" customWidth="1"/>
    <col min="5872" max="5872" width="10" style="16" customWidth="1"/>
    <col min="5873" max="5873" width="16.36328125" style="16" customWidth="1"/>
    <col min="5874" max="5874" width="7.6328125" style="16" customWidth="1"/>
    <col min="5875" max="5875" width="6.453125" style="16" customWidth="1"/>
    <col min="5876" max="5876" width="7.453125" style="16" customWidth="1"/>
    <col min="5877" max="5878" width="9" style="16"/>
    <col min="5879" max="5879" width="12.08984375" style="16" bestFit="1" customWidth="1"/>
    <col min="5880" max="6122" width="9" style="16"/>
    <col min="6123" max="6123" width="4.08984375" style="16" customWidth="1"/>
    <col min="6124" max="6124" width="34.6328125" style="16" customWidth="1"/>
    <col min="6125" max="6125" width="15.08984375" style="16" customWidth="1"/>
    <col min="6126" max="6126" width="12.08984375" style="16" customWidth="1"/>
    <col min="6127" max="6127" width="12.54296875" style="16" customWidth="1"/>
    <col min="6128" max="6128" width="10" style="16" customWidth="1"/>
    <col min="6129" max="6129" width="16.36328125" style="16" customWidth="1"/>
    <col min="6130" max="6130" width="7.6328125" style="16" customWidth="1"/>
    <col min="6131" max="6131" width="6.453125" style="16" customWidth="1"/>
    <col min="6132" max="6132" width="7.453125" style="16" customWidth="1"/>
    <col min="6133" max="6134" width="9" style="16"/>
    <col min="6135" max="6135" width="12.08984375" style="16" bestFit="1" customWidth="1"/>
    <col min="6136" max="6378" width="9" style="16"/>
    <col min="6379" max="6379" width="4.08984375" style="16" customWidth="1"/>
    <col min="6380" max="6380" width="34.6328125" style="16" customWidth="1"/>
    <col min="6381" max="6381" width="15.08984375" style="16" customWidth="1"/>
    <col min="6382" max="6382" width="12.08984375" style="16" customWidth="1"/>
    <col min="6383" max="6383" width="12.54296875" style="16" customWidth="1"/>
    <col min="6384" max="6384" width="10" style="16" customWidth="1"/>
    <col min="6385" max="6385" width="16.36328125" style="16" customWidth="1"/>
    <col min="6386" max="6386" width="7.6328125" style="16" customWidth="1"/>
    <col min="6387" max="6387" width="6.453125" style="16" customWidth="1"/>
    <col min="6388" max="6388" width="7.453125" style="16" customWidth="1"/>
    <col min="6389" max="6390" width="9" style="16"/>
    <col min="6391" max="6391" width="12.08984375" style="16" bestFit="1" customWidth="1"/>
    <col min="6392" max="6634" width="9" style="16"/>
    <col min="6635" max="6635" width="4.08984375" style="16" customWidth="1"/>
    <col min="6636" max="6636" width="34.6328125" style="16" customWidth="1"/>
    <col min="6637" max="6637" width="15.08984375" style="16" customWidth="1"/>
    <col min="6638" max="6638" width="12.08984375" style="16" customWidth="1"/>
    <col min="6639" max="6639" width="12.54296875" style="16" customWidth="1"/>
    <col min="6640" max="6640" width="10" style="16" customWidth="1"/>
    <col min="6641" max="6641" width="16.36328125" style="16" customWidth="1"/>
    <col min="6642" max="6642" width="7.6328125" style="16" customWidth="1"/>
    <col min="6643" max="6643" width="6.453125" style="16" customWidth="1"/>
    <col min="6644" max="6644" width="7.453125" style="16" customWidth="1"/>
    <col min="6645" max="6646" width="9" style="16"/>
    <col min="6647" max="6647" width="12.08984375" style="16" bestFit="1" customWidth="1"/>
    <col min="6648" max="6890" width="9" style="16"/>
    <col min="6891" max="6891" width="4.08984375" style="16" customWidth="1"/>
    <col min="6892" max="6892" width="34.6328125" style="16" customWidth="1"/>
    <col min="6893" max="6893" width="15.08984375" style="16" customWidth="1"/>
    <col min="6894" max="6894" width="12.08984375" style="16" customWidth="1"/>
    <col min="6895" max="6895" width="12.54296875" style="16" customWidth="1"/>
    <col min="6896" max="6896" width="10" style="16" customWidth="1"/>
    <col min="6897" max="6897" width="16.36328125" style="16" customWidth="1"/>
    <col min="6898" max="6898" width="7.6328125" style="16" customWidth="1"/>
    <col min="6899" max="6899" width="6.453125" style="16" customWidth="1"/>
    <col min="6900" max="6900" width="7.453125" style="16" customWidth="1"/>
    <col min="6901" max="6902" width="9" style="16"/>
    <col min="6903" max="6903" width="12.08984375" style="16" bestFit="1" customWidth="1"/>
    <col min="6904" max="7146" width="9" style="16"/>
    <col min="7147" max="7147" width="4.08984375" style="16" customWidth="1"/>
    <col min="7148" max="7148" width="34.6328125" style="16" customWidth="1"/>
    <col min="7149" max="7149" width="15.08984375" style="16" customWidth="1"/>
    <col min="7150" max="7150" width="12.08984375" style="16" customWidth="1"/>
    <col min="7151" max="7151" width="12.54296875" style="16" customWidth="1"/>
    <col min="7152" max="7152" width="10" style="16" customWidth="1"/>
    <col min="7153" max="7153" width="16.36328125" style="16" customWidth="1"/>
    <col min="7154" max="7154" width="7.6328125" style="16" customWidth="1"/>
    <col min="7155" max="7155" width="6.453125" style="16" customWidth="1"/>
    <col min="7156" max="7156" width="7.453125" style="16" customWidth="1"/>
    <col min="7157" max="7158" width="9" style="16"/>
    <col min="7159" max="7159" width="12.08984375" style="16" bestFit="1" customWidth="1"/>
    <col min="7160" max="7402" width="9" style="16"/>
    <col min="7403" max="7403" width="4.08984375" style="16" customWidth="1"/>
    <col min="7404" max="7404" width="34.6328125" style="16" customWidth="1"/>
    <col min="7405" max="7405" width="15.08984375" style="16" customWidth="1"/>
    <col min="7406" max="7406" width="12.08984375" style="16" customWidth="1"/>
    <col min="7407" max="7407" width="12.54296875" style="16" customWidth="1"/>
    <col min="7408" max="7408" width="10" style="16" customWidth="1"/>
    <col min="7409" max="7409" width="16.36328125" style="16" customWidth="1"/>
    <col min="7410" max="7410" width="7.6328125" style="16" customWidth="1"/>
    <col min="7411" max="7411" width="6.453125" style="16" customWidth="1"/>
    <col min="7412" max="7412" width="7.453125" style="16" customWidth="1"/>
    <col min="7413" max="7414" width="9" style="16"/>
    <col min="7415" max="7415" width="12.08984375" style="16" bestFit="1" customWidth="1"/>
    <col min="7416" max="7658" width="9" style="16"/>
    <col min="7659" max="7659" width="4.08984375" style="16" customWidth="1"/>
    <col min="7660" max="7660" width="34.6328125" style="16" customWidth="1"/>
    <col min="7661" max="7661" width="15.08984375" style="16" customWidth="1"/>
    <col min="7662" max="7662" width="12.08984375" style="16" customWidth="1"/>
    <col min="7663" max="7663" width="12.54296875" style="16" customWidth="1"/>
    <col min="7664" max="7664" width="10" style="16" customWidth="1"/>
    <col min="7665" max="7665" width="16.36328125" style="16" customWidth="1"/>
    <col min="7666" max="7666" width="7.6328125" style="16" customWidth="1"/>
    <col min="7667" max="7667" width="6.453125" style="16" customWidth="1"/>
    <col min="7668" max="7668" width="7.453125" style="16" customWidth="1"/>
    <col min="7669" max="7670" width="9" style="16"/>
    <col min="7671" max="7671" width="12.08984375" style="16" bestFit="1" customWidth="1"/>
    <col min="7672" max="7914" width="9" style="16"/>
    <col min="7915" max="7915" width="4.08984375" style="16" customWidth="1"/>
    <col min="7916" max="7916" width="34.6328125" style="16" customWidth="1"/>
    <col min="7917" max="7917" width="15.08984375" style="16" customWidth="1"/>
    <col min="7918" max="7918" width="12.08984375" style="16" customWidth="1"/>
    <col min="7919" max="7919" width="12.54296875" style="16" customWidth="1"/>
    <col min="7920" max="7920" width="10" style="16" customWidth="1"/>
    <col min="7921" max="7921" width="16.36328125" style="16" customWidth="1"/>
    <col min="7922" max="7922" width="7.6328125" style="16" customWidth="1"/>
    <col min="7923" max="7923" width="6.453125" style="16" customWidth="1"/>
    <col min="7924" max="7924" width="7.453125" style="16" customWidth="1"/>
    <col min="7925" max="7926" width="9" style="16"/>
    <col min="7927" max="7927" width="12.08984375" style="16" bestFit="1" customWidth="1"/>
    <col min="7928" max="8170" width="9" style="16"/>
    <col min="8171" max="8171" width="4.08984375" style="16" customWidth="1"/>
    <col min="8172" max="8172" width="34.6328125" style="16" customWidth="1"/>
    <col min="8173" max="8173" width="15.08984375" style="16" customWidth="1"/>
    <col min="8174" max="8174" width="12.08984375" style="16" customWidth="1"/>
    <col min="8175" max="8175" width="12.54296875" style="16" customWidth="1"/>
    <col min="8176" max="8176" width="10" style="16" customWidth="1"/>
    <col min="8177" max="8177" width="16.36328125" style="16" customWidth="1"/>
    <col min="8178" max="8178" width="7.6328125" style="16" customWidth="1"/>
    <col min="8179" max="8179" width="6.453125" style="16" customWidth="1"/>
    <col min="8180" max="8180" width="7.453125" style="16" customWidth="1"/>
    <col min="8181" max="8182" width="9" style="16"/>
    <col min="8183" max="8183" width="12.08984375" style="16" bestFit="1" customWidth="1"/>
    <col min="8184" max="8426" width="9" style="16"/>
    <col min="8427" max="8427" width="4.08984375" style="16" customWidth="1"/>
    <col min="8428" max="8428" width="34.6328125" style="16" customWidth="1"/>
    <col min="8429" max="8429" width="15.08984375" style="16" customWidth="1"/>
    <col min="8430" max="8430" width="12.08984375" style="16" customWidth="1"/>
    <col min="8431" max="8431" width="12.54296875" style="16" customWidth="1"/>
    <col min="8432" max="8432" width="10" style="16" customWidth="1"/>
    <col min="8433" max="8433" width="16.36328125" style="16" customWidth="1"/>
    <col min="8434" max="8434" width="7.6328125" style="16" customWidth="1"/>
    <col min="8435" max="8435" width="6.453125" style="16" customWidth="1"/>
    <col min="8436" max="8436" width="7.453125" style="16" customWidth="1"/>
    <col min="8437" max="8438" width="9" style="16"/>
    <col min="8439" max="8439" width="12.08984375" style="16" bestFit="1" customWidth="1"/>
    <col min="8440" max="8682" width="9" style="16"/>
    <col min="8683" max="8683" width="4.08984375" style="16" customWidth="1"/>
    <col min="8684" max="8684" width="34.6328125" style="16" customWidth="1"/>
    <col min="8685" max="8685" width="15.08984375" style="16" customWidth="1"/>
    <col min="8686" max="8686" width="12.08984375" style="16" customWidth="1"/>
    <col min="8687" max="8687" width="12.54296875" style="16" customWidth="1"/>
    <col min="8688" max="8688" width="10" style="16" customWidth="1"/>
    <col min="8689" max="8689" width="16.36328125" style="16" customWidth="1"/>
    <col min="8690" max="8690" width="7.6328125" style="16" customWidth="1"/>
    <col min="8691" max="8691" width="6.453125" style="16" customWidth="1"/>
    <col min="8692" max="8692" width="7.453125" style="16" customWidth="1"/>
    <col min="8693" max="8694" width="9" style="16"/>
    <col min="8695" max="8695" width="12.08984375" style="16" bestFit="1" customWidth="1"/>
    <col min="8696" max="8938" width="9" style="16"/>
    <col min="8939" max="8939" width="4.08984375" style="16" customWidth="1"/>
    <col min="8940" max="8940" width="34.6328125" style="16" customWidth="1"/>
    <col min="8941" max="8941" width="15.08984375" style="16" customWidth="1"/>
    <col min="8942" max="8942" width="12.08984375" style="16" customWidth="1"/>
    <col min="8943" max="8943" width="12.54296875" style="16" customWidth="1"/>
    <col min="8944" max="8944" width="10" style="16" customWidth="1"/>
    <col min="8945" max="8945" width="16.36328125" style="16" customWidth="1"/>
    <col min="8946" max="8946" width="7.6328125" style="16" customWidth="1"/>
    <col min="8947" max="8947" width="6.453125" style="16" customWidth="1"/>
    <col min="8948" max="8948" width="7.453125" style="16" customWidth="1"/>
    <col min="8949" max="8950" width="9" style="16"/>
    <col min="8951" max="8951" width="12.08984375" style="16" bestFit="1" customWidth="1"/>
    <col min="8952" max="9194" width="9" style="16"/>
    <col min="9195" max="9195" width="4.08984375" style="16" customWidth="1"/>
    <col min="9196" max="9196" width="34.6328125" style="16" customWidth="1"/>
    <col min="9197" max="9197" width="15.08984375" style="16" customWidth="1"/>
    <col min="9198" max="9198" width="12.08984375" style="16" customWidth="1"/>
    <col min="9199" max="9199" width="12.54296875" style="16" customWidth="1"/>
    <col min="9200" max="9200" width="10" style="16" customWidth="1"/>
    <col min="9201" max="9201" width="16.36328125" style="16" customWidth="1"/>
    <col min="9202" max="9202" width="7.6328125" style="16" customWidth="1"/>
    <col min="9203" max="9203" width="6.453125" style="16" customWidth="1"/>
    <col min="9204" max="9204" width="7.453125" style="16" customWidth="1"/>
    <col min="9205" max="9206" width="9" style="16"/>
    <col min="9207" max="9207" width="12.08984375" style="16" bestFit="1" customWidth="1"/>
    <col min="9208" max="9450" width="9" style="16"/>
    <col min="9451" max="9451" width="4.08984375" style="16" customWidth="1"/>
    <col min="9452" max="9452" width="34.6328125" style="16" customWidth="1"/>
    <col min="9453" max="9453" width="15.08984375" style="16" customWidth="1"/>
    <col min="9454" max="9454" width="12.08984375" style="16" customWidth="1"/>
    <col min="9455" max="9455" width="12.54296875" style="16" customWidth="1"/>
    <col min="9456" max="9456" width="10" style="16" customWidth="1"/>
    <col min="9457" max="9457" width="16.36328125" style="16" customWidth="1"/>
    <col min="9458" max="9458" width="7.6328125" style="16" customWidth="1"/>
    <col min="9459" max="9459" width="6.453125" style="16" customWidth="1"/>
    <col min="9460" max="9460" width="7.453125" style="16" customWidth="1"/>
    <col min="9461" max="9462" width="9" style="16"/>
    <col min="9463" max="9463" width="12.08984375" style="16" bestFit="1" customWidth="1"/>
    <col min="9464" max="9706" width="9" style="16"/>
    <col min="9707" max="9707" width="4.08984375" style="16" customWidth="1"/>
    <col min="9708" max="9708" width="34.6328125" style="16" customWidth="1"/>
    <col min="9709" max="9709" width="15.08984375" style="16" customWidth="1"/>
    <col min="9710" max="9710" width="12.08984375" style="16" customWidth="1"/>
    <col min="9711" max="9711" width="12.54296875" style="16" customWidth="1"/>
    <col min="9712" max="9712" width="10" style="16" customWidth="1"/>
    <col min="9713" max="9713" width="16.36328125" style="16" customWidth="1"/>
    <col min="9714" max="9714" width="7.6328125" style="16" customWidth="1"/>
    <col min="9715" max="9715" width="6.453125" style="16" customWidth="1"/>
    <col min="9716" max="9716" width="7.453125" style="16" customWidth="1"/>
    <col min="9717" max="9718" width="9" style="16"/>
    <col min="9719" max="9719" width="12.08984375" style="16" bestFit="1" customWidth="1"/>
    <col min="9720" max="9962" width="9" style="16"/>
    <col min="9963" max="9963" width="4.08984375" style="16" customWidth="1"/>
    <col min="9964" max="9964" width="34.6328125" style="16" customWidth="1"/>
    <col min="9965" max="9965" width="15.08984375" style="16" customWidth="1"/>
    <col min="9966" max="9966" width="12.08984375" style="16" customWidth="1"/>
    <col min="9967" max="9967" width="12.54296875" style="16" customWidth="1"/>
    <col min="9968" max="9968" width="10" style="16" customWidth="1"/>
    <col min="9969" max="9969" width="16.36328125" style="16" customWidth="1"/>
    <col min="9970" max="9970" width="7.6328125" style="16" customWidth="1"/>
    <col min="9971" max="9971" width="6.453125" style="16" customWidth="1"/>
    <col min="9972" max="9972" width="7.453125" style="16" customWidth="1"/>
    <col min="9973" max="9974" width="9" style="16"/>
    <col min="9975" max="9975" width="12.08984375" style="16" bestFit="1" customWidth="1"/>
    <col min="9976" max="10218" width="9" style="16"/>
    <col min="10219" max="10219" width="4.08984375" style="16" customWidth="1"/>
    <col min="10220" max="10220" width="34.6328125" style="16" customWidth="1"/>
    <col min="10221" max="10221" width="15.08984375" style="16" customWidth="1"/>
    <col min="10222" max="10222" width="12.08984375" style="16" customWidth="1"/>
    <col min="10223" max="10223" width="12.54296875" style="16" customWidth="1"/>
    <col min="10224" max="10224" width="10" style="16" customWidth="1"/>
    <col min="10225" max="10225" width="16.36328125" style="16" customWidth="1"/>
    <col min="10226" max="10226" width="7.6328125" style="16" customWidth="1"/>
    <col min="10227" max="10227" width="6.453125" style="16" customWidth="1"/>
    <col min="10228" max="10228" width="7.453125" style="16" customWidth="1"/>
    <col min="10229" max="10230" width="9" style="16"/>
    <col min="10231" max="10231" width="12.08984375" style="16" bestFit="1" customWidth="1"/>
    <col min="10232" max="10474" width="9" style="16"/>
    <col min="10475" max="10475" width="4.08984375" style="16" customWidth="1"/>
    <col min="10476" max="10476" width="34.6328125" style="16" customWidth="1"/>
    <col min="10477" max="10477" width="15.08984375" style="16" customWidth="1"/>
    <col min="10478" max="10478" width="12.08984375" style="16" customWidth="1"/>
    <col min="10479" max="10479" width="12.54296875" style="16" customWidth="1"/>
    <col min="10480" max="10480" width="10" style="16" customWidth="1"/>
    <col min="10481" max="10481" width="16.36328125" style="16" customWidth="1"/>
    <col min="10482" max="10482" width="7.6328125" style="16" customWidth="1"/>
    <col min="10483" max="10483" width="6.453125" style="16" customWidth="1"/>
    <col min="10484" max="10484" width="7.453125" style="16" customWidth="1"/>
    <col min="10485" max="10486" width="9" style="16"/>
    <col min="10487" max="10487" width="12.08984375" style="16" bestFit="1" customWidth="1"/>
    <col min="10488" max="10730" width="9" style="16"/>
    <col min="10731" max="10731" width="4.08984375" style="16" customWidth="1"/>
    <col min="10732" max="10732" width="34.6328125" style="16" customWidth="1"/>
    <col min="10733" max="10733" width="15.08984375" style="16" customWidth="1"/>
    <col min="10734" max="10734" width="12.08984375" style="16" customWidth="1"/>
    <col min="10735" max="10735" width="12.54296875" style="16" customWidth="1"/>
    <col min="10736" max="10736" width="10" style="16" customWidth="1"/>
    <col min="10737" max="10737" width="16.36328125" style="16" customWidth="1"/>
    <col min="10738" max="10738" width="7.6328125" style="16" customWidth="1"/>
    <col min="10739" max="10739" width="6.453125" style="16" customWidth="1"/>
    <col min="10740" max="10740" width="7.453125" style="16" customWidth="1"/>
    <col min="10741" max="10742" width="9" style="16"/>
    <col min="10743" max="10743" width="12.08984375" style="16" bestFit="1" customWidth="1"/>
    <col min="10744" max="10986" width="9" style="16"/>
    <col min="10987" max="10987" width="4.08984375" style="16" customWidth="1"/>
    <col min="10988" max="10988" width="34.6328125" style="16" customWidth="1"/>
    <col min="10989" max="10989" width="15.08984375" style="16" customWidth="1"/>
    <col min="10990" max="10990" width="12.08984375" style="16" customWidth="1"/>
    <col min="10991" max="10991" width="12.54296875" style="16" customWidth="1"/>
    <col min="10992" max="10992" width="10" style="16" customWidth="1"/>
    <col min="10993" max="10993" width="16.36328125" style="16" customWidth="1"/>
    <col min="10994" max="10994" width="7.6328125" style="16" customWidth="1"/>
    <col min="10995" max="10995" width="6.453125" style="16" customWidth="1"/>
    <col min="10996" max="10996" width="7.453125" style="16" customWidth="1"/>
    <col min="10997" max="10998" width="9" style="16"/>
    <col min="10999" max="10999" width="12.08984375" style="16" bestFit="1" customWidth="1"/>
    <col min="11000" max="11242" width="9" style="16"/>
    <col min="11243" max="11243" width="4.08984375" style="16" customWidth="1"/>
    <col min="11244" max="11244" width="34.6328125" style="16" customWidth="1"/>
    <col min="11245" max="11245" width="15.08984375" style="16" customWidth="1"/>
    <col min="11246" max="11246" width="12.08984375" style="16" customWidth="1"/>
    <col min="11247" max="11247" width="12.54296875" style="16" customWidth="1"/>
    <col min="11248" max="11248" width="10" style="16" customWidth="1"/>
    <col min="11249" max="11249" width="16.36328125" style="16" customWidth="1"/>
    <col min="11250" max="11250" width="7.6328125" style="16" customWidth="1"/>
    <col min="11251" max="11251" width="6.453125" style="16" customWidth="1"/>
    <col min="11252" max="11252" width="7.453125" style="16" customWidth="1"/>
    <col min="11253" max="11254" width="9" style="16"/>
    <col min="11255" max="11255" width="12.08984375" style="16" bestFit="1" customWidth="1"/>
    <col min="11256" max="11498" width="9" style="16"/>
    <col min="11499" max="11499" width="4.08984375" style="16" customWidth="1"/>
    <col min="11500" max="11500" width="34.6328125" style="16" customWidth="1"/>
    <col min="11501" max="11501" width="15.08984375" style="16" customWidth="1"/>
    <col min="11502" max="11502" width="12.08984375" style="16" customWidth="1"/>
    <col min="11503" max="11503" width="12.54296875" style="16" customWidth="1"/>
    <col min="11504" max="11504" width="10" style="16" customWidth="1"/>
    <col min="11505" max="11505" width="16.36328125" style="16" customWidth="1"/>
    <col min="11506" max="11506" width="7.6328125" style="16" customWidth="1"/>
    <col min="11507" max="11507" width="6.453125" style="16" customWidth="1"/>
    <col min="11508" max="11508" width="7.453125" style="16" customWidth="1"/>
    <col min="11509" max="11510" width="9" style="16"/>
    <col min="11511" max="11511" width="12.08984375" style="16" bestFit="1" customWidth="1"/>
    <col min="11512" max="11754" width="9" style="16"/>
    <col min="11755" max="11755" width="4.08984375" style="16" customWidth="1"/>
    <col min="11756" max="11756" width="34.6328125" style="16" customWidth="1"/>
    <col min="11757" max="11757" width="15.08984375" style="16" customWidth="1"/>
    <col min="11758" max="11758" width="12.08984375" style="16" customWidth="1"/>
    <col min="11759" max="11759" width="12.54296875" style="16" customWidth="1"/>
    <col min="11760" max="11760" width="10" style="16" customWidth="1"/>
    <col min="11761" max="11761" width="16.36328125" style="16" customWidth="1"/>
    <col min="11762" max="11762" width="7.6328125" style="16" customWidth="1"/>
    <col min="11763" max="11763" width="6.453125" style="16" customWidth="1"/>
    <col min="11764" max="11764" width="7.453125" style="16" customWidth="1"/>
    <col min="11765" max="11766" width="9" style="16"/>
    <col min="11767" max="11767" width="12.08984375" style="16" bestFit="1" customWidth="1"/>
    <col min="11768" max="12010" width="9" style="16"/>
    <col min="12011" max="12011" width="4.08984375" style="16" customWidth="1"/>
    <col min="12012" max="12012" width="34.6328125" style="16" customWidth="1"/>
    <col min="12013" max="12013" width="15.08984375" style="16" customWidth="1"/>
    <col min="12014" max="12014" width="12.08984375" style="16" customWidth="1"/>
    <col min="12015" max="12015" width="12.54296875" style="16" customWidth="1"/>
    <col min="12016" max="12016" width="10" style="16" customWidth="1"/>
    <col min="12017" max="12017" width="16.36328125" style="16" customWidth="1"/>
    <col min="12018" max="12018" width="7.6328125" style="16" customWidth="1"/>
    <col min="12019" max="12019" width="6.453125" style="16" customWidth="1"/>
    <col min="12020" max="12020" width="7.453125" style="16" customWidth="1"/>
    <col min="12021" max="12022" width="9" style="16"/>
    <col min="12023" max="12023" width="12.08984375" style="16" bestFit="1" customWidth="1"/>
    <col min="12024" max="12266" width="9" style="16"/>
    <col min="12267" max="12267" width="4.08984375" style="16" customWidth="1"/>
    <col min="12268" max="12268" width="34.6328125" style="16" customWidth="1"/>
    <col min="12269" max="12269" width="15.08984375" style="16" customWidth="1"/>
    <col min="12270" max="12270" width="12.08984375" style="16" customWidth="1"/>
    <col min="12271" max="12271" width="12.54296875" style="16" customWidth="1"/>
    <col min="12272" max="12272" width="10" style="16" customWidth="1"/>
    <col min="12273" max="12273" width="16.36328125" style="16" customWidth="1"/>
    <col min="12274" max="12274" width="7.6328125" style="16" customWidth="1"/>
    <col min="12275" max="12275" width="6.453125" style="16" customWidth="1"/>
    <col min="12276" max="12276" width="7.453125" style="16" customWidth="1"/>
    <col min="12277" max="12278" width="9" style="16"/>
    <col min="12279" max="12279" width="12.08984375" style="16" bestFit="1" customWidth="1"/>
    <col min="12280" max="12522" width="9" style="16"/>
    <col min="12523" max="12523" width="4.08984375" style="16" customWidth="1"/>
    <col min="12524" max="12524" width="34.6328125" style="16" customWidth="1"/>
    <col min="12525" max="12525" width="15.08984375" style="16" customWidth="1"/>
    <col min="12526" max="12526" width="12.08984375" style="16" customWidth="1"/>
    <col min="12527" max="12527" width="12.54296875" style="16" customWidth="1"/>
    <col min="12528" max="12528" width="10" style="16" customWidth="1"/>
    <col min="12529" max="12529" width="16.36328125" style="16" customWidth="1"/>
    <col min="12530" max="12530" width="7.6328125" style="16" customWidth="1"/>
    <col min="12531" max="12531" width="6.453125" style="16" customWidth="1"/>
    <col min="12532" max="12532" width="7.453125" style="16" customWidth="1"/>
    <col min="12533" max="12534" width="9" style="16"/>
    <col min="12535" max="12535" width="12.08984375" style="16" bestFit="1" customWidth="1"/>
    <col min="12536" max="12778" width="9" style="16"/>
    <col min="12779" max="12779" width="4.08984375" style="16" customWidth="1"/>
    <col min="12780" max="12780" width="34.6328125" style="16" customWidth="1"/>
    <col min="12781" max="12781" width="15.08984375" style="16" customWidth="1"/>
    <col min="12782" max="12782" width="12.08984375" style="16" customWidth="1"/>
    <col min="12783" max="12783" width="12.54296875" style="16" customWidth="1"/>
    <col min="12784" max="12784" width="10" style="16" customWidth="1"/>
    <col min="12785" max="12785" width="16.36328125" style="16" customWidth="1"/>
    <col min="12786" max="12786" width="7.6328125" style="16" customWidth="1"/>
    <col min="12787" max="12787" width="6.453125" style="16" customWidth="1"/>
    <col min="12788" max="12788" width="7.453125" style="16" customWidth="1"/>
    <col min="12789" max="12790" width="9" style="16"/>
    <col min="12791" max="12791" width="12.08984375" style="16" bestFit="1" customWidth="1"/>
    <col min="12792" max="13034" width="9" style="16"/>
    <col min="13035" max="13035" width="4.08984375" style="16" customWidth="1"/>
    <col min="13036" max="13036" width="34.6328125" style="16" customWidth="1"/>
    <col min="13037" max="13037" width="15.08984375" style="16" customWidth="1"/>
    <col min="13038" max="13038" width="12.08984375" style="16" customWidth="1"/>
    <col min="13039" max="13039" width="12.54296875" style="16" customWidth="1"/>
    <col min="13040" max="13040" width="10" style="16" customWidth="1"/>
    <col min="13041" max="13041" width="16.36328125" style="16" customWidth="1"/>
    <col min="13042" max="13042" width="7.6328125" style="16" customWidth="1"/>
    <col min="13043" max="13043" width="6.453125" style="16" customWidth="1"/>
    <col min="13044" max="13044" width="7.453125" style="16" customWidth="1"/>
    <col min="13045" max="13046" width="9" style="16"/>
    <col min="13047" max="13047" width="12.08984375" style="16" bestFit="1" customWidth="1"/>
    <col min="13048" max="13290" width="9" style="16"/>
    <col min="13291" max="13291" width="4.08984375" style="16" customWidth="1"/>
    <col min="13292" max="13292" width="34.6328125" style="16" customWidth="1"/>
    <col min="13293" max="13293" width="15.08984375" style="16" customWidth="1"/>
    <col min="13294" max="13294" width="12.08984375" style="16" customWidth="1"/>
    <col min="13295" max="13295" width="12.54296875" style="16" customWidth="1"/>
    <col min="13296" max="13296" width="10" style="16" customWidth="1"/>
    <col min="13297" max="13297" width="16.36328125" style="16" customWidth="1"/>
    <col min="13298" max="13298" width="7.6328125" style="16" customWidth="1"/>
    <col min="13299" max="13299" width="6.453125" style="16" customWidth="1"/>
    <col min="13300" max="13300" width="7.453125" style="16" customWidth="1"/>
    <col min="13301" max="13302" width="9" style="16"/>
    <col min="13303" max="13303" width="12.08984375" style="16" bestFit="1" customWidth="1"/>
    <col min="13304" max="13546" width="9" style="16"/>
    <col min="13547" max="13547" width="4.08984375" style="16" customWidth="1"/>
    <col min="13548" max="13548" width="34.6328125" style="16" customWidth="1"/>
    <col min="13549" max="13549" width="15.08984375" style="16" customWidth="1"/>
    <col min="13550" max="13550" width="12.08984375" style="16" customWidth="1"/>
    <col min="13551" max="13551" width="12.54296875" style="16" customWidth="1"/>
    <col min="13552" max="13552" width="10" style="16" customWidth="1"/>
    <col min="13553" max="13553" width="16.36328125" style="16" customWidth="1"/>
    <col min="13554" max="13554" width="7.6328125" style="16" customWidth="1"/>
    <col min="13555" max="13555" width="6.453125" style="16" customWidth="1"/>
    <col min="13556" max="13556" width="7.453125" style="16" customWidth="1"/>
    <col min="13557" max="13558" width="9" style="16"/>
    <col min="13559" max="13559" width="12.08984375" style="16" bestFit="1" customWidth="1"/>
    <col min="13560" max="13802" width="9" style="16"/>
    <col min="13803" max="13803" width="4.08984375" style="16" customWidth="1"/>
    <col min="13804" max="13804" width="34.6328125" style="16" customWidth="1"/>
    <col min="13805" max="13805" width="15.08984375" style="16" customWidth="1"/>
    <col min="13806" max="13806" width="12.08984375" style="16" customWidth="1"/>
    <col min="13807" max="13807" width="12.54296875" style="16" customWidth="1"/>
    <col min="13808" max="13808" width="10" style="16" customWidth="1"/>
    <col min="13809" max="13809" width="16.36328125" style="16" customWidth="1"/>
    <col min="13810" max="13810" width="7.6328125" style="16" customWidth="1"/>
    <col min="13811" max="13811" width="6.453125" style="16" customWidth="1"/>
    <col min="13812" max="13812" width="7.453125" style="16" customWidth="1"/>
    <col min="13813" max="13814" width="9" style="16"/>
    <col min="13815" max="13815" width="12.08984375" style="16" bestFit="1" customWidth="1"/>
    <col min="13816" max="14058" width="9" style="16"/>
    <col min="14059" max="14059" width="4.08984375" style="16" customWidth="1"/>
    <col min="14060" max="14060" width="34.6328125" style="16" customWidth="1"/>
    <col min="14061" max="14061" width="15.08984375" style="16" customWidth="1"/>
    <col min="14062" max="14062" width="12.08984375" style="16" customWidth="1"/>
    <col min="14063" max="14063" width="12.54296875" style="16" customWidth="1"/>
    <col min="14064" max="14064" width="10" style="16" customWidth="1"/>
    <col min="14065" max="14065" width="16.36328125" style="16" customWidth="1"/>
    <col min="14066" max="14066" width="7.6328125" style="16" customWidth="1"/>
    <col min="14067" max="14067" width="6.453125" style="16" customWidth="1"/>
    <col min="14068" max="14068" width="7.453125" style="16" customWidth="1"/>
    <col min="14069" max="14070" width="9" style="16"/>
    <col min="14071" max="14071" width="12.08984375" style="16" bestFit="1" customWidth="1"/>
    <col min="14072" max="14314" width="9" style="16"/>
    <col min="14315" max="14315" width="4.08984375" style="16" customWidth="1"/>
    <col min="14316" max="14316" width="34.6328125" style="16" customWidth="1"/>
    <col min="14317" max="14317" width="15.08984375" style="16" customWidth="1"/>
    <col min="14318" max="14318" width="12.08984375" style="16" customWidth="1"/>
    <col min="14319" max="14319" width="12.54296875" style="16" customWidth="1"/>
    <col min="14320" max="14320" width="10" style="16" customWidth="1"/>
    <col min="14321" max="14321" width="16.36328125" style="16" customWidth="1"/>
    <col min="14322" max="14322" width="7.6328125" style="16" customWidth="1"/>
    <col min="14323" max="14323" width="6.453125" style="16" customWidth="1"/>
    <col min="14324" max="14324" width="7.453125" style="16" customWidth="1"/>
    <col min="14325" max="14326" width="9" style="16"/>
    <col min="14327" max="14327" width="12.08984375" style="16" bestFit="1" customWidth="1"/>
    <col min="14328" max="14570" width="9" style="16"/>
    <col min="14571" max="14571" width="4.08984375" style="16" customWidth="1"/>
    <col min="14572" max="14572" width="34.6328125" style="16" customWidth="1"/>
    <col min="14573" max="14573" width="15.08984375" style="16" customWidth="1"/>
    <col min="14574" max="14574" width="12.08984375" style="16" customWidth="1"/>
    <col min="14575" max="14575" width="12.54296875" style="16" customWidth="1"/>
    <col min="14576" max="14576" width="10" style="16" customWidth="1"/>
    <col min="14577" max="14577" width="16.36328125" style="16" customWidth="1"/>
    <col min="14578" max="14578" width="7.6328125" style="16" customWidth="1"/>
    <col min="14579" max="14579" width="6.453125" style="16" customWidth="1"/>
    <col min="14580" max="14580" width="7.453125" style="16" customWidth="1"/>
    <col min="14581" max="14582" width="9" style="16"/>
    <col min="14583" max="14583" width="12.08984375" style="16" bestFit="1" customWidth="1"/>
    <col min="14584" max="14826" width="9" style="16"/>
    <col min="14827" max="14827" width="4.08984375" style="16" customWidth="1"/>
    <col min="14828" max="14828" width="34.6328125" style="16" customWidth="1"/>
    <col min="14829" max="14829" width="15.08984375" style="16" customWidth="1"/>
    <col min="14830" max="14830" width="12.08984375" style="16" customWidth="1"/>
    <col min="14831" max="14831" width="12.54296875" style="16" customWidth="1"/>
    <col min="14832" max="14832" width="10" style="16" customWidth="1"/>
    <col min="14833" max="14833" width="16.36328125" style="16" customWidth="1"/>
    <col min="14834" max="14834" width="7.6328125" style="16" customWidth="1"/>
    <col min="14835" max="14835" width="6.453125" style="16" customWidth="1"/>
    <col min="14836" max="14836" width="7.453125" style="16" customWidth="1"/>
    <col min="14837" max="14838" width="9" style="16"/>
    <col min="14839" max="14839" width="12.08984375" style="16" bestFit="1" customWidth="1"/>
    <col min="14840" max="15082" width="9" style="16"/>
    <col min="15083" max="15083" width="4.08984375" style="16" customWidth="1"/>
    <col min="15084" max="15084" width="34.6328125" style="16" customWidth="1"/>
    <col min="15085" max="15085" width="15.08984375" style="16" customWidth="1"/>
    <col min="15086" max="15086" width="12.08984375" style="16" customWidth="1"/>
    <col min="15087" max="15087" width="12.54296875" style="16" customWidth="1"/>
    <col min="15088" max="15088" width="10" style="16" customWidth="1"/>
    <col min="15089" max="15089" width="16.36328125" style="16" customWidth="1"/>
    <col min="15090" max="15090" width="7.6328125" style="16" customWidth="1"/>
    <col min="15091" max="15091" width="6.453125" style="16" customWidth="1"/>
    <col min="15092" max="15092" width="7.453125" style="16" customWidth="1"/>
    <col min="15093" max="15094" width="9" style="16"/>
    <col min="15095" max="15095" width="12.08984375" style="16" bestFit="1" customWidth="1"/>
    <col min="15096" max="15338" width="9" style="16"/>
    <col min="15339" max="15339" width="4.08984375" style="16" customWidth="1"/>
    <col min="15340" max="15340" width="34.6328125" style="16" customWidth="1"/>
    <col min="15341" max="15341" width="15.08984375" style="16" customWidth="1"/>
    <col min="15342" max="15342" width="12.08984375" style="16" customWidth="1"/>
    <col min="15343" max="15343" width="12.54296875" style="16" customWidth="1"/>
    <col min="15344" max="15344" width="10" style="16" customWidth="1"/>
    <col min="15345" max="15345" width="16.36328125" style="16" customWidth="1"/>
    <col min="15346" max="15346" width="7.6328125" style="16" customWidth="1"/>
    <col min="15347" max="15347" width="6.453125" style="16" customWidth="1"/>
    <col min="15348" max="15348" width="7.453125" style="16" customWidth="1"/>
    <col min="15349" max="15350" width="9" style="16"/>
    <col min="15351" max="15351" width="12.08984375" style="16" bestFit="1" customWidth="1"/>
    <col min="15352" max="15594" width="9" style="16"/>
    <col min="15595" max="15595" width="4.08984375" style="16" customWidth="1"/>
    <col min="15596" max="15596" width="34.6328125" style="16" customWidth="1"/>
    <col min="15597" max="15597" width="15.08984375" style="16" customWidth="1"/>
    <col min="15598" max="15598" width="12.08984375" style="16" customWidth="1"/>
    <col min="15599" max="15599" width="12.54296875" style="16" customWidth="1"/>
    <col min="15600" max="15600" width="10" style="16" customWidth="1"/>
    <col min="15601" max="15601" width="16.36328125" style="16" customWidth="1"/>
    <col min="15602" max="15602" width="7.6328125" style="16" customWidth="1"/>
    <col min="15603" max="15603" width="6.453125" style="16" customWidth="1"/>
    <col min="15604" max="15604" width="7.453125" style="16" customWidth="1"/>
    <col min="15605" max="15606" width="9" style="16"/>
    <col min="15607" max="15607" width="12.08984375" style="16" bestFit="1" customWidth="1"/>
    <col min="15608" max="15850" width="9" style="16"/>
    <col min="15851" max="15851" width="4.08984375" style="16" customWidth="1"/>
    <col min="15852" max="15852" width="34.6328125" style="16" customWidth="1"/>
    <col min="15853" max="15853" width="15.08984375" style="16" customWidth="1"/>
    <col min="15854" max="15854" width="12.08984375" style="16" customWidth="1"/>
    <col min="15855" max="15855" width="12.54296875" style="16" customWidth="1"/>
    <col min="15856" max="15856" width="10" style="16" customWidth="1"/>
    <col min="15857" max="15857" width="16.36328125" style="16" customWidth="1"/>
    <col min="15858" max="15858" width="7.6328125" style="16" customWidth="1"/>
    <col min="15859" max="15859" width="6.453125" style="16" customWidth="1"/>
    <col min="15860" max="15860" width="7.453125" style="16" customWidth="1"/>
    <col min="15861" max="15862" width="9" style="16"/>
    <col min="15863" max="15863" width="12.08984375" style="16" bestFit="1" customWidth="1"/>
    <col min="15864" max="16106" width="9" style="16"/>
    <col min="16107" max="16107" width="4.08984375" style="16" customWidth="1"/>
    <col min="16108" max="16108" width="34.6328125" style="16" customWidth="1"/>
    <col min="16109" max="16109" width="15.08984375" style="16" customWidth="1"/>
    <col min="16110" max="16110" width="12.08984375" style="16" customWidth="1"/>
    <col min="16111" max="16111" width="12.54296875" style="16" customWidth="1"/>
    <col min="16112" max="16112" width="10" style="16" customWidth="1"/>
    <col min="16113" max="16113" width="16.36328125" style="16" customWidth="1"/>
    <col min="16114" max="16114" width="7.6328125" style="16" customWidth="1"/>
    <col min="16115" max="16115" width="6.453125" style="16" customWidth="1"/>
    <col min="16116" max="16116" width="7.453125" style="16" customWidth="1"/>
    <col min="16117" max="16118" width="9" style="16"/>
    <col min="16119" max="16119" width="12.08984375" style="16" bestFit="1" customWidth="1"/>
    <col min="16120" max="16376" width="9" style="16"/>
    <col min="16377" max="16384" width="9" style="16" customWidth="1"/>
  </cols>
  <sheetData>
    <row r="1" spans="1:17" hidden="1" x14ac:dyDescent="0.35">
      <c r="A1" s="27" t="str">
        <f>'[1]01'!A1</f>
        <v>TỈNH BÌNH PHƯỚC</v>
      </c>
      <c r="P1" s="192"/>
    </row>
    <row r="2" spans="1:17" hidden="1" x14ac:dyDescent="0.35">
      <c r="A2" s="27" t="str">
        <f>'[1]01'!A2</f>
        <v>THỊ XÃ PHƯỚC LONG</v>
      </c>
    </row>
    <row r="3" spans="1:17" hidden="1" x14ac:dyDescent="0.35">
      <c r="A3" s="27"/>
      <c r="B3" s="28"/>
      <c r="C3" s="15"/>
      <c r="D3" s="15"/>
      <c r="E3" s="15"/>
      <c r="F3" s="246"/>
      <c r="G3" s="246"/>
      <c r="H3" s="246"/>
      <c r="I3" s="15"/>
      <c r="J3" s="15"/>
      <c r="K3" s="15"/>
      <c r="L3" s="15"/>
      <c r="M3" s="15"/>
      <c r="N3" s="15"/>
      <c r="O3" s="15"/>
      <c r="P3" s="15"/>
    </row>
    <row r="4" spans="1:17" hidden="1" x14ac:dyDescent="0.35">
      <c r="A4" s="29"/>
      <c r="B4" s="15"/>
      <c r="C4" s="15"/>
      <c r="D4" s="15"/>
      <c r="E4" s="15"/>
      <c r="F4" s="246"/>
      <c r="G4" s="246"/>
      <c r="H4" s="246"/>
      <c r="I4" s="15"/>
      <c r="J4" s="15"/>
      <c r="K4" s="15"/>
      <c r="L4" s="15"/>
      <c r="M4" s="15"/>
      <c r="N4" s="15"/>
      <c r="O4" s="15"/>
      <c r="P4" s="15"/>
    </row>
    <row r="5" spans="1:17" x14ac:dyDescent="0.35">
      <c r="A5" s="29"/>
      <c r="B5" s="15"/>
      <c r="C5" s="15"/>
      <c r="D5" s="15"/>
      <c r="E5" s="15"/>
      <c r="F5" s="246"/>
      <c r="G5" s="246"/>
      <c r="H5" s="246"/>
      <c r="I5" s="15"/>
      <c r="J5" s="15"/>
      <c r="K5" s="15"/>
      <c r="L5" s="15"/>
      <c r="M5" s="15"/>
      <c r="N5" s="15"/>
      <c r="O5" s="15"/>
      <c r="P5" s="300" t="s">
        <v>105</v>
      </c>
      <c r="Q5" s="300"/>
    </row>
    <row r="6" spans="1:17" ht="8.15" customHeight="1" x14ac:dyDescent="0.35">
      <c r="A6" s="29"/>
      <c r="B6" s="15"/>
      <c r="C6" s="15"/>
      <c r="D6" s="15"/>
      <c r="E6" s="15"/>
      <c r="F6" s="246"/>
      <c r="G6" s="246"/>
      <c r="H6" s="246"/>
      <c r="I6" s="15"/>
      <c r="J6" s="15"/>
      <c r="K6" s="15"/>
      <c r="L6" s="15"/>
      <c r="M6" s="15"/>
      <c r="N6" s="15"/>
      <c r="O6" s="15"/>
      <c r="P6" s="200"/>
      <c r="Q6" s="200"/>
    </row>
    <row r="7" spans="1:17" ht="19.5" customHeight="1" x14ac:dyDescent="0.35">
      <c r="A7" s="302" t="s">
        <v>272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</row>
    <row r="8" spans="1:17" x14ac:dyDescent="0.35">
      <c r="A8" s="303" t="str">
        <f>'B01'!A4:D4</f>
        <v>(Kèm theo Nghị quyết số         /NQ-HĐND ngày      /     /2026 của HĐND xã Tân Lợi)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</row>
    <row r="9" spans="1:17" x14ac:dyDescent="0.35">
      <c r="A9" s="15"/>
      <c r="B9" s="15"/>
      <c r="C9" s="15"/>
      <c r="D9" s="15"/>
      <c r="E9" s="15"/>
      <c r="F9" s="246"/>
      <c r="G9" s="246"/>
      <c r="H9" s="246"/>
      <c r="I9" s="15"/>
      <c r="J9" s="15"/>
      <c r="K9" s="15"/>
      <c r="L9" s="15"/>
      <c r="M9" s="15"/>
      <c r="N9" s="15"/>
      <c r="O9" s="301" t="s">
        <v>250</v>
      </c>
      <c r="P9" s="301"/>
      <c r="Q9" s="301"/>
    </row>
    <row r="10" spans="1:17" s="27" customFormat="1" ht="27" customHeight="1" x14ac:dyDescent="0.3">
      <c r="A10" s="304" t="s">
        <v>1</v>
      </c>
      <c r="B10" s="304" t="s">
        <v>15</v>
      </c>
      <c r="C10" s="304" t="s">
        <v>56</v>
      </c>
      <c r="D10" s="304"/>
      <c r="E10" s="304"/>
      <c r="F10" s="305" t="s">
        <v>68</v>
      </c>
      <c r="G10" s="305"/>
      <c r="H10" s="305"/>
      <c r="I10" s="304" t="s">
        <v>279</v>
      </c>
      <c r="J10" s="304"/>
      <c r="K10" s="304"/>
      <c r="L10" s="304" t="s">
        <v>280</v>
      </c>
      <c r="M10" s="304"/>
      <c r="N10" s="304"/>
      <c r="O10" s="306" t="s">
        <v>74</v>
      </c>
      <c r="P10" s="307"/>
      <c r="Q10" s="308"/>
    </row>
    <row r="11" spans="1:17" s="27" customFormat="1" ht="30.65" customHeight="1" x14ac:dyDescent="0.3">
      <c r="A11" s="304"/>
      <c r="B11" s="304"/>
      <c r="C11" s="117" t="s">
        <v>57</v>
      </c>
      <c r="D11" s="117" t="s">
        <v>69</v>
      </c>
      <c r="E11" s="117" t="s">
        <v>70</v>
      </c>
      <c r="F11" s="247" t="s">
        <v>57</v>
      </c>
      <c r="G11" s="247" t="s">
        <v>69</v>
      </c>
      <c r="H11" s="247" t="s">
        <v>70</v>
      </c>
      <c r="I11" s="117" t="s">
        <v>57</v>
      </c>
      <c r="J11" s="117" t="s">
        <v>69</v>
      </c>
      <c r="K11" s="117" t="s">
        <v>70</v>
      </c>
      <c r="L11" s="117" t="s">
        <v>57</v>
      </c>
      <c r="M11" s="117" t="s">
        <v>69</v>
      </c>
      <c r="N11" s="117" t="s">
        <v>70</v>
      </c>
      <c r="O11" s="117" t="s">
        <v>57</v>
      </c>
      <c r="P11" s="117" t="s">
        <v>69</v>
      </c>
      <c r="Q11" s="117" t="s">
        <v>70</v>
      </c>
    </row>
    <row r="12" spans="1:17" x14ac:dyDescent="0.35">
      <c r="A12" s="122" t="s">
        <v>16</v>
      </c>
      <c r="B12" s="122" t="s">
        <v>17</v>
      </c>
      <c r="C12" s="122">
        <v>1</v>
      </c>
      <c r="D12" s="122">
        <v>2</v>
      </c>
      <c r="E12" s="122">
        <v>3</v>
      </c>
      <c r="F12" s="248">
        <v>1</v>
      </c>
      <c r="G12" s="248">
        <v>2</v>
      </c>
      <c r="H12" s="248">
        <v>3</v>
      </c>
      <c r="I12" s="122">
        <v>1</v>
      </c>
      <c r="J12" s="122">
        <v>2</v>
      </c>
      <c r="K12" s="122">
        <v>3</v>
      </c>
      <c r="L12" s="122">
        <v>4</v>
      </c>
      <c r="M12" s="122">
        <v>5</v>
      </c>
      <c r="N12" s="122">
        <v>6</v>
      </c>
      <c r="O12" s="122" t="s">
        <v>71</v>
      </c>
      <c r="P12" s="122" t="s">
        <v>72</v>
      </c>
      <c r="Q12" s="122" t="s">
        <v>73</v>
      </c>
    </row>
    <row r="13" spans="1:17" s="27" customFormat="1" ht="26.4" customHeight="1" x14ac:dyDescent="0.3">
      <c r="A13" s="117"/>
      <c r="B13" s="117" t="s">
        <v>108</v>
      </c>
      <c r="C13" s="31">
        <f t="shared" ref="C13:G13" si="0">C14+C19+C29+C30+C31+C32</f>
        <v>128574</v>
      </c>
      <c r="D13" s="31">
        <f t="shared" si="0"/>
        <v>6446</v>
      </c>
      <c r="E13" s="31">
        <f t="shared" si="0"/>
        <v>122128</v>
      </c>
      <c r="F13" s="249">
        <f t="shared" si="0"/>
        <v>176763000000</v>
      </c>
      <c r="G13" s="249">
        <f t="shared" si="0"/>
        <v>70295000000</v>
      </c>
      <c r="H13" s="249">
        <f>H14+H19+H29+H30+H31+H32</f>
        <v>106468000000</v>
      </c>
      <c r="I13" s="31">
        <f t="shared" ref="I13:J13" si="1">I14+I19+I29+I30+I31+I32</f>
        <v>225758362027</v>
      </c>
      <c r="J13" s="31">
        <f t="shared" si="1"/>
        <v>70295000000</v>
      </c>
      <c r="K13" s="31">
        <f>K14+K19+K29+K30+K31+K32</f>
        <v>155463362027</v>
      </c>
      <c r="L13" s="31">
        <f t="shared" ref="L13:M13" si="2">L14+L19+L29+L30+L31+L32</f>
        <v>241016533164</v>
      </c>
      <c r="M13" s="31">
        <f t="shared" si="2"/>
        <v>75095000000</v>
      </c>
      <c r="N13" s="31">
        <f>N14+N19+N29+N30+N31+N32</f>
        <v>165921533164</v>
      </c>
      <c r="O13" s="95">
        <f>L13/I13*100</f>
        <v>106.75862944787629</v>
      </c>
      <c r="P13" s="95">
        <f>M13/J13*100</f>
        <v>106.82836617113594</v>
      </c>
      <c r="Q13" s="95">
        <f>N13/K13*100</f>
        <v>106.72709698326457</v>
      </c>
    </row>
    <row r="14" spans="1:17" s="27" customFormat="1" ht="26.4" customHeight="1" x14ac:dyDescent="0.3">
      <c r="A14" s="116" t="s">
        <v>2</v>
      </c>
      <c r="B14" s="60" t="s">
        <v>51</v>
      </c>
      <c r="C14" s="31">
        <f>SUM(C15:C18)</f>
        <v>6446</v>
      </c>
      <c r="D14" s="31">
        <f>SUM(D15:D18)</f>
        <v>6446</v>
      </c>
      <c r="E14" s="31">
        <f t="shared" ref="E14:H14" si="3">SUM(E15:E17)</f>
        <v>0</v>
      </c>
      <c r="F14" s="249">
        <f t="shared" si="3"/>
        <v>70295000000</v>
      </c>
      <c r="G14" s="249">
        <f t="shared" si="3"/>
        <v>70295000000</v>
      </c>
      <c r="H14" s="249">
        <f t="shared" si="3"/>
        <v>0</v>
      </c>
      <c r="I14" s="31">
        <f t="shared" ref="I14:K14" si="4">SUM(I15:I17)</f>
        <v>70295000000</v>
      </c>
      <c r="J14" s="31">
        <f t="shared" si="4"/>
        <v>70295000000</v>
      </c>
      <c r="K14" s="31">
        <f t="shared" si="4"/>
        <v>0</v>
      </c>
      <c r="L14" s="31">
        <f t="shared" ref="L14:N14" si="5">SUM(L15:L17)</f>
        <v>75095000000</v>
      </c>
      <c r="M14" s="31">
        <f t="shared" si="5"/>
        <v>75095000000</v>
      </c>
      <c r="N14" s="31">
        <f t="shared" si="5"/>
        <v>0</v>
      </c>
      <c r="O14" s="95">
        <f>L14/I14*100</f>
        <v>106.82836617113594</v>
      </c>
      <c r="P14" s="95">
        <f>M14/J14*100</f>
        <v>106.82836617113594</v>
      </c>
      <c r="Q14" s="95"/>
    </row>
    <row r="15" spans="1:17" ht="26.4" customHeight="1" x14ac:dyDescent="0.35">
      <c r="A15" s="55">
        <v>1</v>
      </c>
      <c r="B15" s="74" t="s">
        <v>109</v>
      </c>
      <c r="C15" s="75">
        <f>SUM(D15:E15)</f>
        <v>0</v>
      </c>
      <c r="D15" s="75"/>
      <c r="E15" s="75"/>
      <c r="F15" s="250">
        <f>SUM(G15:H15)</f>
        <v>34801000000</v>
      </c>
      <c r="G15" s="250">
        <v>34801000000</v>
      </c>
      <c r="H15" s="250"/>
      <c r="I15" s="75">
        <f>SUM(J15:K15)</f>
        <v>34801000000</v>
      </c>
      <c r="J15" s="75">
        <v>34801000000</v>
      </c>
      <c r="K15" s="75"/>
      <c r="L15" s="75">
        <f>SUM(M15:N15)</f>
        <v>34801000000</v>
      </c>
      <c r="M15" s="75">
        <v>34801000000</v>
      </c>
      <c r="N15" s="75"/>
      <c r="O15" s="81">
        <f t="shared" ref="O15:P17" si="6">I15/F15*100</f>
        <v>100</v>
      </c>
      <c r="P15" s="81">
        <f t="shared" si="6"/>
        <v>100</v>
      </c>
      <c r="Q15" s="94"/>
    </row>
    <row r="16" spans="1:17" ht="26.4" customHeight="1" x14ac:dyDescent="0.35">
      <c r="A16" s="55">
        <v>2</v>
      </c>
      <c r="B16" s="74" t="s">
        <v>110</v>
      </c>
      <c r="C16" s="75">
        <f>SUM(D16:E16)</f>
        <v>446</v>
      </c>
      <c r="D16" s="75">
        <v>446</v>
      </c>
      <c r="E16" s="75"/>
      <c r="F16" s="250">
        <f>SUM(G16:H16)</f>
        <v>12000000000</v>
      </c>
      <c r="G16" s="250">
        <v>12000000000</v>
      </c>
      <c r="H16" s="250"/>
      <c r="I16" s="75">
        <f>SUM(J16:K16)</f>
        <v>12000000000</v>
      </c>
      <c r="J16" s="75">
        <v>12000000000</v>
      </c>
      <c r="K16" s="75"/>
      <c r="L16" s="75">
        <f>SUM(M16:N16)</f>
        <v>16800000000</v>
      </c>
      <c r="M16" s="75">
        <f>12000000000+4800000000</f>
        <v>16800000000</v>
      </c>
      <c r="N16" s="75"/>
      <c r="O16" s="81">
        <f t="shared" si="6"/>
        <v>100</v>
      </c>
      <c r="P16" s="81">
        <f t="shared" si="6"/>
        <v>100</v>
      </c>
      <c r="Q16" s="81"/>
    </row>
    <row r="17" spans="1:17" ht="26.4" customHeight="1" x14ac:dyDescent="0.35">
      <c r="A17" s="55">
        <v>3</v>
      </c>
      <c r="B17" s="74" t="s">
        <v>111</v>
      </c>
      <c r="C17" s="75">
        <f>SUM(D17:E17)</f>
        <v>0</v>
      </c>
      <c r="D17" s="75"/>
      <c r="E17" s="75"/>
      <c r="F17" s="250">
        <f t="shared" ref="F17:F18" si="7">SUM(G17:H17)</f>
        <v>23494000000</v>
      </c>
      <c r="G17" s="250">
        <v>23494000000</v>
      </c>
      <c r="H17" s="250"/>
      <c r="I17" s="75">
        <f t="shared" ref="I17" si="8">SUM(J17:K17)</f>
        <v>23494000000</v>
      </c>
      <c r="J17" s="75">
        <v>23494000000</v>
      </c>
      <c r="K17" s="75"/>
      <c r="L17" s="75">
        <f>SUM(M17:N17)</f>
        <v>23494000000</v>
      </c>
      <c r="M17" s="75">
        <v>23494000000</v>
      </c>
      <c r="N17" s="75"/>
      <c r="O17" s="81">
        <f>I17/F17*100</f>
        <v>100</v>
      </c>
      <c r="P17" s="81">
        <f t="shared" si="6"/>
        <v>100</v>
      </c>
      <c r="Q17" s="94"/>
    </row>
    <row r="18" spans="1:17" ht="36" hidden="1" customHeight="1" x14ac:dyDescent="0.35">
      <c r="A18" s="55">
        <v>4</v>
      </c>
      <c r="B18" s="74" t="s">
        <v>161</v>
      </c>
      <c r="C18" s="75">
        <f t="shared" ref="C18" si="9">SUM(D18:E18)</f>
        <v>6000</v>
      </c>
      <c r="D18" s="75">
        <v>6000</v>
      </c>
      <c r="E18" s="75"/>
      <c r="F18" s="250">
        <f t="shared" si="7"/>
        <v>0</v>
      </c>
      <c r="G18" s="250"/>
      <c r="H18" s="250"/>
      <c r="I18" s="75"/>
      <c r="J18" s="75"/>
      <c r="K18" s="75"/>
      <c r="L18" s="75">
        <f t="shared" ref="L18:L32" si="10">SUM(M18:N18)</f>
        <v>0</v>
      </c>
      <c r="M18" s="75"/>
      <c r="N18" s="75"/>
      <c r="O18" s="93"/>
      <c r="P18" s="93"/>
      <c r="Q18" s="94"/>
    </row>
    <row r="19" spans="1:17" s="27" customFormat="1" ht="26.4" customHeight="1" x14ac:dyDescent="0.3">
      <c r="A19" s="116" t="s">
        <v>5</v>
      </c>
      <c r="B19" s="60" t="s">
        <v>52</v>
      </c>
      <c r="C19" s="31">
        <f>C20+SUM(C23:C28)</f>
        <v>95709</v>
      </c>
      <c r="D19" s="31">
        <f t="shared" ref="D19:G19" si="11">D20+SUM(D23:D28)</f>
        <v>0</v>
      </c>
      <c r="E19" s="31">
        <f>E20+SUM(E23:E28)</f>
        <v>95709</v>
      </c>
      <c r="F19" s="249">
        <f>F20+SUM(F23:F28)</f>
        <v>102663000000</v>
      </c>
      <c r="G19" s="249">
        <f t="shared" si="11"/>
        <v>0</v>
      </c>
      <c r="H19" s="249">
        <f>H20+SUM(H23:H28)</f>
        <v>102663000000</v>
      </c>
      <c r="I19" s="31">
        <f>I20+SUM(I23:I28)</f>
        <v>109882002190</v>
      </c>
      <c r="J19" s="31">
        <f t="shared" ref="J19" si="12">J20+SUM(J23:J28)</f>
        <v>0</v>
      </c>
      <c r="K19" s="31">
        <f>K20+SUM(K23:K28)</f>
        <v>109882002190</v>
      </c>
      <c r="L19" s="31">
        <f t="shared" si="10"/>
        <v>119482002190</v>
      </c>
      <c r="M19" s="31"/>
      <c r="N19" s="31">
        <f>N20+SUM(N23:N28)</f>
        <v>119482002190</v>
      </c>
      <c r="O19" s="95">
        <f>L19/I19*100</f>
        <v>108.73664459025818</v>
      </c>
      <c r="P19" s="95"/>
      <c r="Q19" s="95">
        <f>N19/K19*100</f>
        <v>108.73664459025818</v>
      </c>
    </row>
    <row r="20" spans="1:17" ht="31.5" customHeight="1" x14ac:dyDescent="0.35">
      <c r="A20" s="122">
        <v>1</v>
      </c>
      <c r="B20" s="20" t="s">
        <v>40</v>
      </c>
      <c r="C20" s="66">
        <f>SUM(C21:C22)</f>
        <v>6701</v>
      </c>
      <c r="D20" s="66">
        <f>SUM(D21:D22)</f>
        <v>0</v>
      </c>
      <c r="E20" s="66">
        <f>SUM(E21:E22)</f>
        <v>6701</v>
      </c>
      <c r="F20" s="251">
        <f>SUM(F21:F22)</f>
        <v>8503000000</v>
      </c>
      <c r="G20" s="251">
        <f>SUM(G21:G22)</f>
        <v>0</v>
      </c>
      <c r="H20" s="251">
        <f t="shared" ref="H20:J20" si="13">SUM(H21:H22)</f>
        <v>8503000000</v>
      </c>
      <c r="I20" s="66">
        <f t="shared" si="13"/>
        <v>10213072295</v>
      </c>
      <c r="J20" s="66">
        <f t="shared" si="13"/>
        <v>0</v>
      </c>
      <c r="K20" s="66">
        <f>SUM(K21:K22)</f>
        <v>10213072295</v>
      </c>
      <c r="L20" s="75">
        <f t="shared" si="10"/>
        <v>10213072295</v>
      </c>
      <c r="M20" s="66"/>
      <c r="N20" s="66">
        <f>SUM(N21:N22)</f>
        <v>10213072295</v>
      </c>
      <c r="O20" s="81">
        <f t="shared" ref="O20:O30" si="14">L20/I20*100</f>
        <v>100</v>
      </c>
      <c r="P20" s="81"/>
      <c r="Q20" s="81">
        <f t="shared" ref="Q20:Q32" si="15">N20/K20*100</f>
        <v>100</v>
      </c>
    </row>
    <row r="21" spans="1:17" s="126" customFormat="1" ht="26.4" customHeight="1" x14ac:dyDescent="0.35">
      <c r="A21" s="123"/>
      <c r="B21" s="124" t="s">
        <v>20</v>
      </c>
      <c r="C21" s="75">
        <f>SUM(D21:E21)</f>
        <v>2333</v>
      </c>
      <c r="D21" s="125"/>
      <c r="E21" s="75">
        <v>2333</v>
      </c>
      <c r="F21" s="252">
        <f>SUM(G21:H21)</f>
        <v>5917000000</v>
      </c>
      <c r="G21" s="253"/>
      <c r="H21" s="253">
        <v>5917000000</v>
      </c>
      <c r="I21" s="75">
        <f t="shared" ref="I21:I27" si="16">SUM(J21:K21)</f>
        <v>8053994295</v>
      </c>
      <c r="J21" s="125"/>
      <c r="K21" s="66">
        <v>8053994295</v>
      </c>
      <c r="L21" s="75">
        <f t="shared" si="10"/>
        <v>8053994295</v>
      </c>
      <c r="M21" s="66"/>
      <c r="N21" s="66">
        <v>8053994295</v>
      </c>
      <c r="O21" s="81">
        <f t="shared" si="14"/>
        <v>100</v>
      </c>
      <c r="P21" s="81"/>
      <c r="Q21" s="81">
        <f t="shared" si="15"/>
        <v>100</v>
      </c>
    </row>
    <row r="22" spans="1:17" s="126" customFormat="1" ht="26.4" customHeight="1" x14ac:dyDescent="0.35">
      <c r="A22" s="123"/>
      <c r="B22" s="124" t="s">
        <v>21</v>
      </c>
      <c r="C22" s="75">
        <f>SUM(D22:E22)</f>
        <v>4368</v>
      </c>
      <c r="D22" s="125"/>
      <c r="E22" s="75">
        <v>4368</v>
      </c>
      <c r="F22" s="252">
        <f t="shared" ref="F22" si="17">SUM(G22:H22)</f>
        <v>2586000000</v>
      </c>
      <c r="G22" s="253"/>
      <c r="H22" s="253">
        <v>2586000000</v>
      </c>
      <c r="I22" s="75">
        <f t="shared" si="16"/>
        <v>2159078000</v>
      </c>
      <c r="J22" s="125"/>
      <c r="K22" s="66">
        <v>2159078000</v>
      </c>
      <c r="L22" s="75">
        <f t="shared" si="10"/>
        <v>2159078000</v>
      </c>
      <c r="M22" s="66"/>
      <c r="N22" s="66">
        <v>2159078000</v>
      </c>
      <c r="O22" s="81">
        <f t="shared" si="14"/>
        <v>100</v>
      </c>
      <c r="P22" s="81"/>
      <c r="Q22" s="81">
        <f t="shared" si="15"/>
        <v>100</v>
      </c>
    </row>
    <row r="23" spans="1:17" ht="26.4" customHeight="1" x14ac:dyDescent="0.35">
      <c r="A23" s="122">
        <v>2</v>
      </c>
      <c r="B23" s="20" t="s">
        <v>35</v>
      </c>
      <c r="C23" s="75">
        <f>SUM(D23:E23)</f>
        <v>26271</v>
      </c>
      <c r="D23" s="66"/>
      <c r="E23" s="75">
        <v>26271</v>
      </c>
      <c r="F23" s="252">
        <f>SUM(G23:H23)</f>
        <v>42853000000</v>
      </c>
      <c r="G23" s="251"/>
      <c r="H23" s="251">
        <f>42734000000+119000000</f>
        <v>42853000000</v>
      </c>
      <c r="I23" s="75">
        <f t="shared" si="16"/>
        <v>46355628000</v>
      </c>
      <c r="J23" s="66"/>
      <c r="K23" s="66">
        <v>46355628000</v>
      </c>
      <c r="L23" s="75">
        <f t="shared" si="10"/>
        <v>46355628000</v>
      </c>
      <c r="M23" s="66"/>
      <c r="N23" s="66">
        <v>46355628000</v>
      </c>
      <c r="O23" s="81">
        <f t="shared" si="14"/>
        <v>100</v>
      </c>
      <c r="P23" s="81"/>
      <c r="Q23" s="81">
        <f t="shared" si="15"/>
        <v>100</v>
      </c>
    </row>
    <row r="24" spans="1:17" ht="26.4" customHeight="1" x14ac:dyDescent="0.35">
      <c r="A24" s="122">
        <v>3</v>
      </c>
      <c r="B24" s="100" t="s">
        <v>22</v>
      </c>
      <c r="C24" s="75">
        <f t="shared" ref="C24:C32" si="18">SUM(D24:E24)</f>
        <v>100</v>
      </c>
      <c r="D24" s="66"/>
      <c r="E24" s="66">
        <v>100</v>
      </c>
      <c r="F24" s="250">
        <f t="shared" ref="F24:F32" si="19">SUM(G24:H24)</f>
        <v>228000000</v>
      </c>
      <c r="G24" s="251"/>
      <c r="H24" s="251">
        <v>228000000</v>
      </c>
      <c r="I24" s="75">
        <f t="shared" si="16"/>
        <v>228000000</v>
      </c>
      <c r="J24" s="66"/>
      <c r="K24" s="66">
        <v>228000000</v>
      </c>
      <c r="L24" s="75">
        <f t="shared" si="10"/>
        <v>228000000</v>
      </c>
      <c r="M24" s="66"/>
      <c r="N24" s="66">
        <v>228000000</v>
      </c>
      <c r="O24" s="81">
        <f t="shared" si="14"/>
        <v>100</v>
      </c>
      <c r="P24" s="81"/>
      <c r="Q24" s="81">
        <f t="shared" si="15"/>
        <v>100</v>
      </c>
    </row>
    <row r="25" spans="1:17" ht="26.4" customHeight="1" x14ac:dyDescent="0.35">
      <c r="A25" s="122">
        <v>4</v>
      </c>
      <c r="B25" s="100" t="s">
        <v>112</v>
      </c>
      <c r="C25" s="75"/>
      <c r="D25" s="66"/>
      <c r="E25" s="66"/>
      <c r="F25" s="250">
        <f>SUM(G25:H25)</f>
        <v>1840000000</v>
      </c>
      <c r="G25" s="251"/>
      <c r="H25" s="251">
        <v>1840000000</v>
      </c>
      <c r="I25" s="75">
        <f t="shared" si="16"/>
        <v>1840000000</v>
      </c>
      <c r="J25" s="66"/>
      <c r="K25" s="66">
        <v>1840000000</v>
      </c>
      <c r="L25" s="75">
        <f t="shared" si="10"/>
        <v>1840000000</v>
      </c>
      <c r="M25" s="66"/>
      <c r="N25" s="66">
        <v>1840000000</v>
      </c>
      <c r="O25" s="81">
        <f t="shared" si="14"/>
        <v>100</v>
      </c>
      <c r="P25" s="81"/>
      <c r="Q25" s="81">
        <f t="shared" si="15"/>
        <v>100</v>
      </c>
    </row>
    <row r="26" spans="1:17" ht="26.4" customHeight="1" x14ac:dyDescent="0.35">
      <c r="A26" s="122">
        <v>5</v>
      </c>
      <c r="B26" s="20" t="s">
        <v>23</v>
      </c>
      <c r="C26" s="75">
        <f>SUM(D26:E26)</f>
        <v>33877</v>
      </c>
      <c r="D26" s="66"/>
      <c r="E26" s="66">
        <v>33877</v>
      </c>
      <c r="F26" s="250">
        <f t="shared" si="19"/>
        <v>26662000000</v>
      </c>
      <c r="G26" s="251"/>
      <c r="H26" s="251">
        <v>26662000000</v>
      </c>
      <c r="I26" s="75">
        <f t="shared" si="16"/>
        <v>40421367780</v>
      </c>
      <c r="J26" s="66"/>
      <c r="K26" s="66">
        <f>40351367780+70000000</f>
        <v>40421367780</v>
      </c>
      <c r="L26" s="75">
        <f t="shared" si="10"/>
        <v>40421367780</v>
      </c>
      <c r="M26" s="66"/>
      <c r="N26" s="66">
        <f>40351367780+70000000</f>
        <v>40421367780</v>
      </c>
      <c r="O26" s="81">
        <f t="shared" si="14"/>
        <v>100</v>
      </c>
      <c r="P26" s="81"/>
      <c r="Q26" s="81">
        <f t="shared" si="15"/>
        <v>100</v>
      </c>
    </row>
    <row r="27" spans="1:17" ht="26.4" customHeight="1" x14ac:dyDescent="0.35">
      <c r="A27" s="122">
        <v>6</v>
      </c>
      <c r="B27" s="20" t="s">
        <v>53</v>
      </c>
      <c r="C27" s="75">
        <f t="shared" si="18"/>
        <v>1233</v>
      </c>
      <c r="D27" s="66"/>
      <c r="E27" s="66">
        <v>1233</v>
      </c>
      <c r="F27" s="250">
        <f t="shared" si="19"/>
        <v>3660000000</v>
      </c>
      <c r="G27" s="251"/>
      <c r="H27" s="251">
        <v>3660000000</v>
      </c>
      <c r="I27" s="75">
        <f t="shared" si="16"/>
        <v>3897974400</v>
      </c>
      <c r="J27" s="66"/>
      <c r="K27" s="66">
        <v>3897974400</v>
      </c>
      <c r="L27" s="75">
        <f t="shared" si="10"/>
        <v>3897974400</v>
      </c>
      <c r="M27" s="66"/>
      <c r="N27" s="66">
        <v>3897974400</v>
      </c>
      <c r="O27" s="81">
        <f t="shared" si="14"/>
        <v>100</v>
      </c>
      <c r="P27" s="81"/>
      <c r="Q27" s="81">
        <f t="shared" si="15"/>
        <v>100</v>
      </c>
    </row>
    <row r="28" spans="1:17" ht="26.4" customHeight="1" x14ac:dyDescent="0.35">
      <c r="A28" s="122">
        <v>7</v>
      </c>
      <c r="B28" s="100" t="s">
        <v>24</v>
      </c>
      <c r="C28" s="75">
        <f>SUM(D28:E28)</f>
        <v>27527</v>
      </c>
      <c r="D28" s="66"/>
      <c r="E28" s="66">
        <v>27527</v>
      </c>
      <c r="F28" s="250">
        <f>SUM(G28:H28)</f>
        <v>18917000000</v>
      </c>
      <c r="G28" s="251"/>
      <c r="H28" s="251">
        <f>19036000000-119000000</f>
        <v>18917000000</v>
      </c>
      <c r="I28" s="75">
        <f>SUM(J28:K28)</f>
        <v>6925959715</v>
      </c>
      <c r="J28" s="66"/>
      <c r="K28" s="66">
        <f>6995959715-70000000</f>
        <v>6925959715</v>
      </c>
      <c r="L28" s="75">
        <f t="shared" si="10"/>
        <v>16525959715</v>
      </c>
      <c r="M28" s="66"/>
      <c r="N28" s="251">
        <f>6995959715-70000000+9600000000</f>
        <v>16525959715</v>
      </c>
      <c r="O28" s="93">
        <f t="shared" si="14"/>
        <v>238.60894944578808</v>
      </c>
      <c r="P28" s="93"/>
      <c r="Q28" s="93">
        <f t="shared" si="15"/>
        <v>238.60894944578808</v>
      </c>
    </row>
    <row r="29" spans="1:17" ht="26.4" customHeight="1" x14ac:dyDescent="0.35">
      <c r="A29" s="117" t="s">
        <v>7</v>
      </c>
      <c r="B29" s="30" t="s">
        <v>34</v>
      </c>
      <c r="C29" s="31">
        <f t="shared" si="18"/>
        <v>22488</v>
      </c>
      <c r="D29" s="102"/>
      <c r="E29" s="102">
        <v>22488</v>
      </c>
      <c r="F29" s="249">
        <f t="shared" si="19"/>
        <v>0</v>
      </c>
      <c r="G29" s="254"/>
      <c r="H29" s="254"/>
      <c r="I29" s="31">
        <f>SUM(J29:K29)</f>
        <v>9334328929</v>
      </c>
      <c r="J29" s="102"/>
      <c r="K29" s="102">
        <v>9334328929</v>
      </c>
      <c r="L29" s="102">
        <f t="shared" si="10"/>
        <v>9334328929</v>
      </c>
      <c r="M29" s="102"/>
      <c r="N29" s="102">
        <v>9334328929</v>
      </c>
      <c r="O29" s="95"/>
      <c r="P29" s="95"/>
      <c r="Q29" s="95">
        <f t="shared" si="15"/>
        <v>100</v>
      </c>
    </row>
    <row r="30" spans="1:17" ht="26.4" customHeight="1" x14ac:dyDescent="0.35">
      <c r="A30" s="117" t="s">
        <v>8</v>
      </c>
      <c r="B30" s="30" t="s">
        <v>25</v>
      </c>
      <c r="C30" s="31">
        <f t="shared" si="18"/>
        <v>1800</v>
      </c>
      <c r="D30" s="102"/>
      <c r="E30" s="102">
        <v>1800</v>
      </c>
      <c r="F30" s="249">
        <f t="shared" si="19"/>
        <v>3805000000</v>
      </c>
      <c r="G30" s="254"/>
      <c r="H30" s="254">
        <v>3805000000</v>
      </c>
      <c r="I30" s="31">
        <f>SUM(J30:K30)</f>
        <v>4111000000</v>
      </c>
      <c r="J30" s="102"/>
      <c r="K30" s="102">
        <f>3805000000+306000000</f>
        <v>4111000000</v>
      </c>
      <c r="L30" s="102">
        <f t="shared" si="10"/>
        <v>4111000000</v>
      </c>
      <c r="M30" s="102"/>
      <c r="N30" s="102">
        <f>3805000000+306000000</f>
        <v>4111000000</v>
      </c>
      <c r="O30" s="95">
        <f t="shared" si="14"/>
        <v>100</v>
      </c>
      <c r="P30" s="95"/>
      <c r="Q30" s="95">
        <f t="shared" si="15"/>
        <v>100</v>
      </c>
    </row>
    <row r="31" spans="1:17" ht="26.4" customHeight="1" x14ac:dyDescent="0.35">
      <c r="A31" s="117" t="s">
        <v>10</v>
      </c>
      <c r="B31" s="30" t="s">
        <v>263</v>
      </c>
      <c r="C31" s="31">
        <f t="shared" si="18"/>
        <v>2116</v>
      </c>
      <c r="D31" s="102"/>
      <c r="E31" s="102">
        <v>2116</v>
      </c>
      <c r="F31" s="249">
        <f t="shared" si="19"/>
        <v>0</v>
      </c>
      <c r="G31" s="254"/>
      <c r="H31" s="254"/>
      <c r="I31" s="31">
        <f t="shared" ref="I31:I32" si="20">SUM(J31:K31)</f>
        <v>20980422622</v>
      </c>
      <c r="J31" s="102"/>
      <c r="K31" s="102">
        <v>20980422622</v>
      </c>
      <c r="L31" s="102">
        <f t="shared" si="10"/>
        <v>21838593759</v>
      </c>
      <c r="M31" s="102"/>
      <c r="N31" s="102">
        <v>21838593759</v>
      </c>
      <c r="O31" s="95">
        <f t="shared" ref="O31" si="21">F31/C31*100</f>
        <v>0</v>
      </c>
      <c r="P31" s="95"/>
      <c r="Q31" s="95">
        <f t="shared" si="15"/>
        <v>104.09034247050928</v>
      </c>
    </row>
    <row r="32" spans="1:17" ht="26.4" customHeight="1" x14ac:dyDescent="0.35">
      <c r="A32" s="117" t="s">
        <v>41</v>
      </c>
      <c r="B32" s="30" t="s">
        <v>89</v>
      </c>
      <c r="C32" s="31">
        <f t="shared" si="18"/>
        <v>15</v>
      </c>
      <c r="D32" s="102"/>
      <c r="E32" s="102">
        <v>15</v>
      </c>
      <c r="F32" s="249">
        <f t="shared" si="19"/>
        <v>0</v>
      </c>
      <c r="G32" s="254"/>
      <c r="H32" s="254"/>
      <c r="I32" s="31">
        <f t="shared" si="20"/>
        <v>11155608286</v>
      </c>
      <c r="J32" s="102"/>
      <c r="K32" s="102">
        <v>11155608286</v>
      </c>
      <c r="L32" s="102">
        <f t="shared" si="10"/>
        <v>11155608286</v>
      </c>
      <c r="M32" s="102"/>
      <c r="N32" s="102">
        <v>11155608286</v>
      </c>
      <c r="O32" s="95">
        <f t="shared" ref="O32" si="22">F32/C32*100</f>
        <v>0</v>
      </c>
      <c r="P32" s="95"/>
      <c r="Q32" s="95">
        <f t="shared" si="15"/>
        <v>100</v>
      </c>
    </row>
    <row r="33" spans="1:17" ht="26.4" customHeight="1" x14ac:dyDescent="0.35">
      <c r="A33" s="193"/>
      <c r="B33" s="28"/>
      <c r="C33" s="194"/>
      <c r="D33" s="96"/>
      <c r="E33" s="96"/>
      <c r="F33" s="255"/>
      <c r="G33" s="256"/>
      <c r="H33" s="256"/>
      <c r="I33" s="96"/>
      <c r="J33" s="96"/>
      <c r="K33" s="96"/>
      <c r="L33" s="96"/>
      <c r="M33" s="96"/>
      <c r="N33" s="96"/>
      <c r="O33" s="97"/>
      <c r="P33" s="97"/>
      <c r="Q33" s="98"/>
    </row>
    <row r="34" spans="1:17" ht="26.4" hidden="1" customHeight="1" x14ac:dyDescent="0.35">
      <c r="A34" s="193"/>
      <c r="B34" s="28"/>
      <c r="C34" s="194"/>
      <c r="D34" s="96"/>
      <c r="E34" s="96"/>
      <c r="F34" s="297" t="s">
        <v>92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</row>
    <row r="35" spans="1:17" ht="38" hidden="1" customHeight="1" x14ac:dyDescent="0.35">
      <c r="A35" s="298" t="str">
        <f>'B01'!A17:B17</f>
        <v>PHÒNG KINH TẾ
Kế toán trưởng                          Trưởng phòng</v>
      </c>
      <c r="B35" s="298"/>
      <c r="C35" s="298"/>
      <c r="D35" s="298"/>
      <c r="E35" s="298"/>
      <c r="F35" s="299" t="s">
        <v>91</v>
      </c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</row>
    <row r="36" spans="1:17" ht="26.4" customHeight="1" x14ac:dyDescent="0.35">
      <c r="A36" s="193"/>
      <c r="B36" s="28"/>
      <c r="C36" s="194"/>
      <c r="D36" s="96"/>
      <c r="E36" s="96"/>
      <c r="F36" s="255"/>
      <c r="G36" s="256"/>
      <c r="H36" s="256"/>
      <c r="I36" s="96"/>
      <c r="J36" s="96"/>
      <c r="K36" s="96"/>
      <c r="L36" s="96"/>
      <c r="M36" s="96"/>
      <c r="N36" s="96"/>
      <c r="O36" s="97"/>
      <c r="P36" s="97"/>
      <c r="Q36" s="98"/>
    </row>
    <row r="37" spans="1:17" ht="26.4" customHeight="1" x14ac:dyDescent="0.35">
      <c r="A37" s="193"/>
      <c r="B37" s="28"/>
      <c r="C37" s="194"/>
      <c r="D37" s="96"/>
      <c r="E37" s="96"/>
      <c r="F37" s="255"/>
      <c r="G37" s="256"/>
      <c r="H37" s="256"/>
      <c r="I37" s="96"/>
      <c r="J37" s="96"/>
      <c r="K37" s="96"/>
      <c r="L37" s="96"/>
      <c r="M37" s="96"/>
      <c r="N37" s="96"/>
      <c r="O37" s="97"/>
      <c r="P37" s="97"/>
      <c r="Q37" s="98"/>
    </row>
    <row r="38" spans="1:17" ht="26.4" customHeight="1" x14ac:dyDescent="0.35">
      <c r="A38" s="193"/>
      <c r="B38" s="28"/>
      <c r="C38" s="194"/>
      <c r="D38" s="96"/>
      <c r="E38" s="96"/>
      <c r="F38" s="255"/>
      <c r="G38" s="256"/>
      <c r="H38" s="256"/>
      <c r="I38" s="96"/>
      <c r="J38" s="96"/>
      <c r="K38" s="96"/>
      <c r="L38" s="96"/>
      <c r="M38" s="96"/>
      <c r="N38" s="96"/>
      <c r="O38" s="97"/>
      <c r="P38" s="97"/>
      <c r="Q38" s="98"/>
    </row>
    <row r="39" spans="1:17" ht="26.4" customHeight="1" x14ac:dyDescent="0.35">
      <c r="A39" s="193"/>
      <c r="B39" s="28"/>
      <c r="C39" s="194"/>
      <c r="D39" s="96"/>
      <c r="E39" s="96"/>
      <c r="F39" s="255"/>
      <c r="G39" s="256"/>
      <c r="H39" s="256"/>
      <c r="I39" s="96"/>
      <c r="J39" s="96"/>
      <c r="K39" s="96"/>
      <c r="L39" s="96"/>
      <c r="M39" s="96"/>
      <c r="N39" s="96"/>
      <c r="O39" s="97"/>
      <c r="P39" s="97"/>
      <c r="Q39" s="98"/>
    </row>
    <row r="40" spans="1:17" x14ac:dyDescent="0.35">
      <c r="B40" s="14"/>
      <c r="G40" s="296"/>
      <c r="H40" s="296"/>
      <c r="I40" s="296"/>
      <c r="J40" s="296"/>
      <c r="K40" s="296"/>
      <c r="L40" s="296"/>
      <c r="M40" s="296"/>
      <c r="N40" s="296"/>
      <c r="O40" s="296"/>
      <c r="P40" s="192"/>
    </row>
    <row r="41" spans="1:17" x14ac:dyDescent="0.35">
      <c r="B41" s="15"/>
      <c r="C41" s="15"/>
      <c r="D41" s="15"/>
      <c r="E41" s="15"/>
      <c r="F41" s="246"/>
      <c r="G41" s="296"/>
      <c r="H41" s="296"/>
      <c r="I41" s="296"/>
      <c r="J41" s="296"/>
      <c r="K41" s="296"/>
      <c r="L41" s="296"/>
      <c r="M41" s="296"/>
      <c r="N41" s="296"/>
      <c r="O41" s="296"/>
      <c r="P41" s="192"/>
    </row>
    <row r="42" spans="1:17" x14ac:dyDescent="0.35">
      <c r="B42" s="15"/>
      <c r="H42" s="257"/>
      <c r="I42" s="84"/>
      <c r="J42" s="84"/>
      <c r="K42" s="84"/>
      <c r="L42" s="84"/>
      <c r="M42" s="84"/>
      <c r="N42" s="84"/>
      <c r="P42" s="15"/>
    </row>
    <row r="43" spans="1:17" x14ac:dyDescent="0.35">
      <c r="B43" s="15"/>
    </row>
    <row r="44" spans="1:17" x14ac:dyDescent="0.35">
      <c r="B44" s="15"/>
    </row>
    <row r="45" spans="1:17" x14ac:dyDescent="0.35">
      <c r="B45" s="15"/>
    </row>
    <row r="48" spans="1:17" x14ac:dyDescent="0.35">
      <c r="B48" s="192"/>
      <c r="G48" s="296"/>
      <c r="H48" s="296"/>
      <c r="I48" s="296"/>
      <c r="J48" s="296"/>
      <c r="K48" s="296"/>
      <c r="L48" s="296"/>
      <c r="M48" s="296"/>
      <c r="N48" s="296"/>
      <c r="O48" s="296"/>
      <c r="P48" s="192"/>
    </row>
  </sheetData>
  <autoFilter ref="A7:Q32" xr:uid="{00000000-0009-0000-0000-000003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  <filterColumn colId="14" showButton="0"/>
    <filterColumn colId="15" showButton="0"/>
  </autoFilter>
  <mergeCells count="17">
    <mergeCell ref="P5:Q5"/>
    <mergeCell ref="O9:Q9"/>
    <mergeCell ref="A7:Q7"/>
    <mergeCell ref="A8:Q8"/>
    <mergeCell ref="A10:A11"/>
    <mergeCell ref="B10:B11"/>
    <mergeCell ref="C10:E10"/>
    <mergeCell ref="F10:H10"/>
    <mergeCell ref="O10:Q10"/>
    <mergeCell ref="I10:K10"/>
    <mergeCell ref="L10:N10"/>
    <mergeCell ref="G48:O48"/>
    <mergeCell ref="G40:O40"/>
    <mergeCell ref="G41:O41"/>
    <mergeCell ref="F34:Q34"/>
    <mergeCell ref="A35:E35"/>
    <mergeCell ref="F35:Q35"/>
  </mergeCells>
  <printOptions horizontalCentered="1"/>
  <pageMargins left="0.25" right="0.25" top="0.5" bottom="0.25" header="0.31496062992126" footer="0.31496062992126"/>
  <pageSetup paperSize="9" scale="76" fitToHeight="0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L27"/>
  <sheetViews>
    <sheetView view="pageBreakPreview" topLeftCell="B12" zoomScale="85" zoomScaleNormal="100" zoomScaleSheetLayoutView="85" workbookViewId="0">
      <selection activeCell="M1" sqref="M1:S1048576"/>
    </sheetView>
  </sheetViews>
  <sheetFormatPr defaultRowHeight="13" x14ac:dyDescent="0.3"/>
  <cols>
    <col min="1" max="1" width="6.08984375" style="140" customWidth="1"/>
    <col min="2" max="2" width="50.08984375" style="11" customWidth="1"/>
    <col min="3" max="3" width="8.90625" style="3" customWidth="1"/>
    <col min="4" max="4" width="17.54296875" style="3" customWidth="1"/>
    <col min="5" max="5" width="16.08984375" style="3" customWidth="1"/>
    <col min="6" max="6" width="10.453125" style="3" customWidth="1"/>
    <col min="7" max="7" width="14.54296875" style="3" customWidth="1"/>
    <col min="8" max="8" width="15.6328125" style="3" customWidth="1"/>
    <col min="9" max="10" width="16.453125" style="3" customWidth="1"/>
    <col min="11" max="11" width="16.08984375" style="51" customWidth="1"/>
    <col min="12" max="12" width="10.453125" style="3" customWidth="1"/>
    <col min="13" max="250" width="9" style="3"/>
    <col min="251" max="251" width="4.453125" style="3" customWidth="1"/>
    <col min="252" max="252" width="36.453125" style="3" customWidth="1"/>
    <col min="253" max="253" width="16.453125" style="3" customWidth="1"/>
    <col min="254" max="254" width="13.90625" style="3" customWidth="1"/>
    <col min="255" max="255" width="12.6328125" style="3" customWidth="1"/>
    <col min="256" max="256" width="14.90625" style="3" customWidth="1"/>
    <col min="257" max="257" width="9.08984375" style="3" customWidth="1"/>
    <col min="258" max="258" width="10.36328125" style="3" customWidth="1"/>
    <col min="259" max="506" width="9" style="3"/>
    <col min="507" max="507" width="4.453125" style="3" customWidth="1"/>
    <col min="508" max="508" width="36.453125" style="3" customWidth="1"/>
    <col min="509" max="509" width="16.453125" style="3" customWidth="1"/>
    <col min="510" max="510" width="13.90625" style="3" customWidth="1"/>
    <col min="511" max="511" width="12.6328125" style="3" customWidth="1"/>
    <col min="512" max="512" width="14.90625" style="3" customWidth="1"/>
    <col min="513" max="513" width="9.08984375" style="3" customWidth="1"/>
    <col min="514" max="514" width="10.36328125" style="3" customWidth="1"/>
    <col min="515" max="762" width="9" style="3"/>
    <col min="763" max="763" width="4.453125" style="3" customWidth="1"/>
    <col min="764" max="764" width="36.453125" style="3" customWidth="1"/>
    <col min="765" max="765" width="16.453125" style="3" customWidth="1"/>
    <col min="766" max="766" width="13.90625" style="3" customWidth="1"/>
    <col min="767" max="767" width="12.6328125" style="3" customWidth="1"/>
    <col min="768" max="768" width="14.90625" style="3" customWidth="1"/>
    <col min="769" max="769" width="9.08984375" style="3" customWidth="1"/>
    <col min="770" max="770" width="10.36328125" style="3" customWidth="1"/>
    <col min="771" max="1018" width="9" style="3"/>
    <col min="1019" max="1019" width="4.453125" style="3" customWidth="1"/>
    <col min="1020" max="1020" width="36.453125" style="3" customWidth="1"/>
    <col min="1021" max="1021" width="16.453125" style="3" customWidth="1"/>
    <col min="1022" max="1022" width="13.90625" style="3" customWidth="1"/>
    <col min="1023" max="1023" width="12.6328125" style="3" customWidth="1"/>
    <col min="1024" max="1024" width="14.90625" style="3" customWidth="1"/>
    <col min="1025" max="1025" width="9.08984375" style="3" customWidth="1"/>
    <col min="1026" max="1026" width="10.36328125" style="3" customWidth="1"/>
    <col min="1027" max="1274" width="9" style="3"/>
    <col min="1275" max="1275" width="4.453125" style="3" customWidth="1"/>
    <col min="1276" max="1276" width="36.453125" style="3" customWidth="1"/>
    <col min="1277" max="1277" width="16.453125" style="3" customWidth="1"/>
    <col min="1278" max="1278" width="13.90625" style="3" customWidth="1"/>
    <col min="1279" max="1279" width="12.6328125" style="3" customWidth="1"/>
    <col min="1280" max="1280" width="14.90625" style="3" customWidth="1"/>
    <col min="1281" max="1281" width="9.08984375" style="3" customWidth="1"/>
    <col min="1282" max="1282" width="10.36328125" style="3" customWidth="1"/>
    <col min="1283" max="1530" width="9" style="3"/>
    <col min="1531" max="1531" width="4.453125" style="3" customWidth="1"/>
    <col min="1532" max="1532" width="36.453125" style="3" customWidth="1"/>
    <col min="1533" max="1533" width="16.453125" style="3" customWidth="1"/>
    <col min="1534" max="1534" width="13.90625" style="3" customWidth="1"/>
    <col min="1535" max="1535" width="12.6328125" style="3" customWidth="1"/>
    <col min="1536" max="1536" width="14.90625" style="3" customWidth="1"/>
    <col min="1537" max="1537" width="9.08984375" style="3" customWidth="1"/>
    <col min="1538" max="1538" width="10.36328125" style="3" customWidth="1"/>
    <col min="1539" max="1786" width="9" style="3"/>
    <col min="1787" max="1787" width="4.453125" style="3" customWidth="1"/>
    <col min="1788" max="1788" width="36.453125" style="3" customWidth="1"/>
    <col min="1789" max="1789" width="16.453125" style="3" customWidth="1"/>
    <col min="1790" max="1790" width="13.90625" style="3" customWidth="1"/>
    <col min="1791" max="1791" width="12.6328125" style="3" customWidth="1"/>
    <col min="1792" max="1792" width="14.90625" style="3" customWidth="1"/>
    <col min="1793" max="1793" width="9.08984375" style="3" customWidth="1"/>
    <col min="1794" max="1794" width="10.36328125" style="3" customWidth="1"/>
    <col min="1795" max="2042" width="9" style="3"/>
    <col min="2043" max="2043" width="4.453125" style="3" customWidth="1"/>
    <col min="2044" max="2044" width="36.453125" style="3" customWidth="1"/>
    <col min="2045" max="2045" width="16.453125" style="3" customWidth="1"/>
    <col min="2046" max="2046" width="13.90625" style="3" customWidth="1"/>
    <col min="2047" max="2047" width="12.6328125" style="3" customWidth="1"/>
    <col min="2048" max="2048" width="14.90625" style="3" customWidth="1"/>
    <col min="2049" max="2049" width="9.08984375" style="3" customWidth="1"/>
    <col min="2050" max="2050" width="10.36328125" style="3" customWidth="1"/>
    <col min="2051" max="2298" width="9" style="3"/>
    <col min="2299" max="2299" width="4.453125" style="3" customWidth="1"/>
    <col min="2300" max="2300" width="36.453125" style="3" customWidth="1"/>
    <col min="2301" max="2301" width="16.453125" style="3" customWidth="1"/>
    <col min="2302" max="2302" width="13.90625" style="3" customWidth="1"/>
    <col min="2303" max="2303" width="12.6328125" style="3" customWidth="1"/>
    <col min="2304" max="2304" width="14.90625" style="3" customWidth="1"/>
    <col min="2305" max="2305" width="9.08984375" style="3" customWidth="1"/>
    <col min="2306" max="2306" width="10.36328125" style="3" customWidth="1"/>
    <col min="2307" max="2554" width="9" style="3"/>
    <col min="2555" max="2555" width="4.453125" style="3" customWidth="1"/>
    <col min="2556" max="2556" width="36.453125" style="3" customWidth="1"/>
    <col min="2557" max="2557" width="16.453125" style="3" customWidth="1"/>
    <col min="2558" max="2558" width="13.90625" style="3" customWidth="1"/>
    <col min="2559" max="2559" width="12.6328125" style="3" customWidth="1"/>
    <col min="2560" max="2560" width="14.90625" style="3" customWidth="1"/>
    <col min="2561" max="2561" width="9.08984375" style="3" customWidth="1"/>
    <col min="2562" max="2562" width="10.36328125" style="3" customWidth="1"/>
    <col min="2563" max="2810" width="9" style="3"/>
    <col min="2811" max="2811" width="4.453125" style="3" customWidth="1"/>
    <col min="2812" max="2812" width="36.453125" style="3" customWidth="1"/>
    <col min="2813" max="2813" width="16.453125" style="3" customWidth="1"/>
    <col min="2814" max="2814" width="13.90625" style="3" customWidth="1"/>
    <col min="2815" max="2815" width="12.6328125" style="3" customWidth="1"/>
    <col min="2816" max="2816" width="14.90625" style="3" customWidth="1"/>
    <col min="2817" max="2817" width="9.08984375" style="3" customWidth="1"/>
    <col min="2818" max="2818" width="10.36328125" style="3" customWidth="1"/>
    <col min="2819" max="3066" width="9" style="3"/>
    <col min="3067" max="3067" width="4.453125" style="3" customWidth="1"/>
    <col min="3068" max="3068" width="36.453125" style="3" customWidth="1"/>
    <col min="3069" max="3069" width="16.453125" style="3" customWidth="1"/>
    <col min="3070" max="3070" width="13.90625" style="3" customWidth="1"/>
    <col min="3071" max="3071" width="12.6328125" style="3" customWidth="1"/>
    <col min="3072" max="3072" width="14.90625" style="3" customWidth="1"/>
    <col min="3073" max="3073" width="9.08984375" style="3" customWidth="1"/>
    <col min="3074" max="3074" width="10.36328125" style="3" customWidth="1"/>
    <col min="3075" max="3322" width="9" style="3"/>
    <col min="3323" max="3323" width="4.453125" style="3" customWidth="1"/>
    <col min="3324" max="3324" width="36.453125" style="3" customWidth="1"/>
    <col min="3325" max="3325" width="16.453125" style="3" customWidth="1"/>
    <col min="3326" max="3326" width="13.90625" style="3" customWidth="1"/>
    <col min="3327" max="3327" width="12.6328125" style="3" customWidth="1"/>
    <col min="3328" max="3328" width="14.90625" style="3" customWidth="1"/>
    <col min="3329" max="3329" width="9.08984375" style="3" customWidth="1"/>
    <col min="3330" max="3330" width="10.36328125" style="3" customWidth="1"/>
    <col min="3331" max="3578" width="9" style="3"/>
    <col min="3579" max="3579" width="4.453125" style="3" customWidth="1"/>
    <col min="3580" max="3580" width="36.453125" style="3" customWidth="1"/>
    <col min="3581" max="3581" width="16.453125" style="3" customWidth="1"/>
    <col min="3582" max="3582" width="13.90625" style="3" customWidth="1"/>
    <col min="3583" max="3583" width="12.6328125" style="3" customWidth="1"/>
    <col min="3584" max="3584" width="14.90625" style="3" customWidth="1"/>
    <col min="3585" max="3585" width="9.08984375" style="3" customWidth="1"/>
    <col min="3586" max="3586" width="10.36328125" style="3" customWidth="1"/>
    <col min="3587" max="3834" width="9" style="3"/>
    <col min="3835" max="3835" width="4.453125" style="3" customWidth="1"/>
    <col min="3836" max="3836" width="36.453125" style="3" customWidth="1"/>
    <col min="3837" max="3837" width="16.453125" style="3" customWidth="1"/>
    <col min="3838" max="3838" width="13.90625" style="3" customWidth="1"/>
    <col min="3839" max="3839" width="12.6328125" style="3" customWidth="1"/>
    <col min="3840" max="3840" width="14.90625" style="3" customWidth="1"/>
    <col min="3841" max="3841" width="9.08984375" style="3" customWidth="1"/>
    <col min="3842" max="3842" width="10.36328125" style="3" customWidth="1"/>
    <col min="3843" max="4090" width="9" style="3"/>
    <col min="4091" max="4091" width="4.453125" style="3" customWidth="1"/>
    <col min="4092" max="4092" width="36.453125" style="3" customWidth="1"/>
    <col min="4093" max="4093" width="16.453125" style="3" customWidth="1"/>
    <col min="4094" max="4094" width="13.90625" style="3" customWidth="1"/>
    <col min="4095" max="4095" width="12.6328125" style="3" customWidth="1"/>
    <col min="4096" max="4096" width="14.90625" style="3" customWidth="1"/>
    <col min="4097" max="4097" width="9.08984375" style="3" customWidth="1"/>
    <col min="4098" max="4098" width="10.36328125" style="3" customWidth="1"/>
    <col min="4099" max="4346" width="9" style="3"/>
    <col min="4347" max="4347" width="4.453125" style="3" customWidth="1"/>
    <col min="4348" max="4348" width="36.453125" style="3" customWidth="1"/>
    <col min="4349" max="4349" width="16.453125" style="3" customWidth="1"/>
    <col min="4350" max="4350" width="13.90625" style="3" customWidth="1"/>
    <col min="4351" max="4351" width="12.6328125" style="3" customWidth="1"/>
    <col min="4352" max="4352" width="14.90625" style="3" customWidth="1"/>
    <col min="4353" max="4353" width="9.08984375" style="3" customWidth="1"/>
    <col min="4354" max="4354" width="10.36328125" style="3" customWidth="1"/>
    <col min="4355" max="4602" width="9" style="3"/>
    <col min="4603" max="4603" width="4.453125" style="3" customWidth="1"/>
    <col min="4604" max="4604" width="36.453125" style="3" customWidth="1"/>
    <col min="4605" max="4605" width="16.453125" style="3" customWidth="1"/>
    <col min="4606" max="4606" width="13.90625" style="3" customWidth="1"/>
    <col min="4607" max="4607" width="12.6328125" style="3" customWidth="1"/>
    <col min="4608" max="4608" width="14.90625" style="3" customWidth="1"/>
    <col min="4609" max="4609" width="9.08984375" style="3" customWidth="1"/>
    <col min="4610" max="4610" width="10.36328125" style="3" customWidth="1"/>
    <col min="4611" max="4858" width="9" style="3"/>
    <col min="4859" max="4859" width="4.453125" style="3" customWidth="1"/>
    <col min="4860" max="4860" width="36.453125" style="3" customWidth="1"/>
    <col min="4861" max="4861" width="16.453125" style="3" customWidth="1"/>
    <col min="4862" max="4862" width="13.90625" style="3" customWidth="1"/>
    <col min="4863" max="4863" width="12.6328125" style="3" customWidth="1"/>
    <col min="4864" max="4864" width="14.90625" style="3" customWidth="1"/>
    <col min="4865" max="4865" width="9.08984375" style="3" customWidth="1"/>
    <col min="4866" max="4866" width="10.36328125" style="3" customWidth="1"/>
    <col min="4867" max="5114" width="9" style="3"/>
    <col min="5115" max="5115" width="4.453125" style="3" customWidth="1"/>
    <col min="5116" max="5116" width="36.453125" style="3" customWidth="1"/>
    <col min="5117" max="5117" width="16.453125" style="3" customWidth="1"/>
    <col min="5118" max="5118" width="13.90625" style="3" customWidth="1"/>
    <col min="5119" max="5119" width="12.6328125" style="3" customWidth="1"/>
    <col min="5120" max="5120" width="14.90625" style="3" customWidth="1"/>
    <col min="5121" max="5121" width="9.08984375" style="3" customWidth="1"/>
    <col min="5122" max="5122" width="10.36328125" style="3" customWidth="1"/>
    <col min="5123" max="5370" width="9" style="3"/>
    <col min="5371" max="5371" width="4.453125" style="3" customWidth="1"/>
    <col min="5372" max="5372" width="36.453125" style="3" customWidth="1"/>
    <col min="5373" max="5373" width="16.453125" style="3" customWidth="1"/>
    <col min="5374" max="5374" width="13.90625" style="3" customWidth="1"/>
    <col min="5375" max="5375" width="12.6328125" style="3" customWidth="1"/>
    <col min="5376" max="5376" width="14.90625" style="3" customWidth="1"/>
    <col min="5377" max="5377" width="9.08984375" style="3" customWidth="1"/>
    <col min="5378" max="5378" width="10.36328125" style="3" customWidth="1"/>
    <col min="5379" max="5626" width="9" style="3"/>
    <col min="5627" max="5627" width="4.453125" style="3" customWidth="1"/>
    <col min="5628" max="5628" width="36.453125" style="3" customWidth="1"/>
    <col min="5629" max="5629" width="16.453125" style="3" customWidth="1"/>
    <col min="5630" max="5630" width="13.90625" style="3" customWidth="1"/>
    <col min="5631" max="5631" width="12.6328125" style="3" customWidth="1"/>
    <col min="5632" max="5632" width="14.90625" style="3" customWidth="1"/>
    <col min="5633" max="5633" width="9.08984375" style="3" customWidth="1"/>
    <col min="5634" max="5634" width="10.36328125" style="3" customWidth="1"/>
    <col min="5635" max="5882" width="9" style="3"/>
    <col min="5883" max="5883" width="4.453125" style="3" customWidth="1"/>
    <col min="5884" max="5884" width="36.453125" style="3" customWidth="1"/>
    <col min="5885" max="5885" width="16.453125" style="3" customWidth="1"/>
    <col min="5886" max="5886" width="13.90625" style="3" customWidth="1"/>
    <col min="5887" max="5887" width="12.6328125" style="3" customWidth="1"/>
    <col min="5888" max="5888" width="14.90625" style="3" customWidth="1"/>
    <col min="5889" max="5889" width="9.08984375" style="3" customWidth="1"/>
    <col min="5890" max="5890" width="10.36328125" style="3" customWidth="1"/>
    <col min="5891" max="6138" width="9" style="3"/>
    <col min="6139" max="6139" width="4.453125" style="3" customWidth="1"/>
    <col min="6140" max="6140" width="36.453125" style="3" customWidth="1"/>
    <col min="6141" max="6141" width="16.453125" style="3" customWidth="1"/>
    <col min="6142" max="6142" width="13.90625" style="3" customWidth="1"/>
    <col min="6143" max="6143" width="12.6328125" style="3" customWidth="1"/>
    <col min="6144" max="6144" width="14.90625" style="3" customWidth="1"/>
    <col min="6145" max="6145" width="9.08984375" style="3" customWidth="1"/>
    <col min="6146" max="6146" width="10.36328125" style="3" customWidth="1"/>
    <col min="6147" max="6394" width="9" style="3"/>
    <col min="6395" max="6395" width="4.453125" style="3" customWidth="1"/>
    <col min="6396" max="6396" width="36.453125" style="3" customWidth="1"/>
    <col min="6397" max="6397" width="16.453125" style="3" customWidth="1"/>
    <col min="6398" max="6398" width="13.90625" style="3" customWidth="1"/>
    <col min="6399" max="6399" width="12.6328125" style="3" customWidth="1"/>
    <col min="6400" max="6400" width="14.90625" style="3" customWidth="1"/>
    <col min="6401" max="6401" width="9.08984375" style="3" customWidth="1"/>
    <col min="6402" max="6402" width="10.36328125" style="3" customWidth="1"/>
    <col min="6403" max="6650" width="9" style="3"/>
    <col min="6651" max="6651" width="4.453125" style="3" customWidth="1"/>
    <col min="6652" max="6652" width="36.453125" style="3" customWidth="1"/>
    <col min="6653" max="6653" width="16.453125" style="3" customWidth="1"/>
    <col min="6654" max="6654" width="13.90625" style="3" customWidth="1"/>
    <col min="6655" max="6655" width="12.6328125" style="3" customWidth="1"/>
    <col min="6656" max="6656" width="14.90625" style="3" customWidth="1"/>
    <col min="6657" max="6657" width="9.08984375" style="3" customWidth="1"/>
    <col min="6658" max="6658" width="10.36328125" style="3" customWidth="1"/>
    <col min="6659" max="6906" width="9" style="3"/>
    <col min="6907" max="6907" width="4.453125" style="3" customWidth="1"/>
    <col min="6908" max="6908" width="36.453125" style="3" customWidth="1"/>
    <col min="6909" max="6909" width="16.453125" style="3" customWidth="1"/>
    <col min="6910" max="6910" width="13.90625" style="3" customWidth="1"/>
    <col min="6911" max="6911" width="12.6328125" style="3" customWidth="1"/>
    <col min="6912" max="6912" width="14.90625" style="3" customWidth="1"/>
    <col min="6913" max="6913" width="9.08984375" style="3" customWidth="1"/>
    <col min="6914" max="6914" width="10.36328125" style="3" customWidth="1"/>
    <col min="6915" max="7162" width="9" style="3"/>
    <col min="7163" max="7163" width="4.453125" style="3" customWidth="1"/>
    <col min="7164" max="7164" width="36.453125" style="3" customWidth="1"/>
    <col min="7165" max="7165" width="16.453125" style="3" customWidth="1"/>
    <col min="7166" max="7166" width="13.90625" style="3" customWidth="1"/>
    <col min="7167" max="7167" width="12.6328125" style="3" customWidth="1"/>
    <col min="7168" max="7168" width="14.90625" style="3" customWidth="1"/>
    <col min="7169" max="7169" width="9.08984375" style="3" customWidth="1"/>
    <col min="7170" max="7170" width="10.36328125" style="3" customWidth="1"/>
    <col min="7171" max="7418" width="9" style="3"/>
    <col min="7419" max="7419" width="4.453125" style="3" customWidth="1"/>
    <col min="7420" max="7420" width="36.453125" style="3" customWidth="1"/>
    <col min="7421" max="7421" width="16.453125" style="3" customWidth="1"/>
    <col min="7422" max="7422" width="13.90625" style="3" customWidth="1"/>
    <col min="7423" max="7423" width="12.6328125" style="3" customWidth="1"/>
    <col min="7424" max="7424" width="14.90625" style="3" customWidth="1"/>
    <col min="7425" max="7425" width="9.08984375" style="3" customWidth="1"/>
    <col min="7426" max="7426" width="10.36328125" style="3" customWidth="1"/>
    <col min="7427" max="7674" width="9" style="3"/>
    <col min="7675" max="7675" width="4.453125" style="3" customWidth="1"/>
    <col min="7676" max="7676" width="36.453125" style="3" customWidth="1"/>
    <col min="7677" max="7677" width="16.453125" style="3" customWidth="1"/>
    <col min="7678" max="7678" width="13.90625" style="3" customWidth="1"/>
    <col min="7679" max="7679" width="12.6328125" style="3" customWidth="1"/>
    <col min="7680" max="7680" width="14.90625" style="3" customWidth="1"/>
    <col min="7681" max="7681" width="9.08984375" style="3" customWidth="1"/>
    <col min="7682" max="7682" width="10.36328125" style="3" customWidth="1"/>
    <col min="7683" max="7930" width="9" style="3"/>
    <col min="7931" max="7931" width="4.453125" style="3" customWidth="1"/>
    <col min="7932" max="7932" width="36.453125" style="3" customWidth="1"/>
    <col min="7933" max="7933" width="16.453125" style="3" customWidth="1"/>
    <col min="7934" max="7934" width="13.90625" style="3" customWidth="1"/>
    <col min="7935" max="7935" width="12.6328125" style="3" customWidth="1"/>
    <col min="7936" max="7936" width="14.90625" style="3" customWidth="1"/>
    <col min="7937" max="7937" width="9.08984375" style="3" customWidth="1"/>
    <col min="7938" max="7938" width="10.36328125" style="3" customWidth="1"/>
    <col min="7939" max="8186" width="9" style="3"/>
    <col min="8187" max="8187" width="4.453125" style="3" customWidth="1"/>
    <col min="8188" max="8188" width="36.453125" style="3" customWidth="1"/>
    <col min="8189" max="8189" width="16.453125" style="3" customWidth="1"/>
    <col min="8190" max="8190" width="13.90625" style="3" customWidth="1"/>
    <col min="8191" max="8191" width="12.6328125" style="3" customWidth="1"/>
    <col min="8192" max="8192" width="14.90625" style="3" customWidth="1"/>
    <col min="8193" max="8193" width="9.08984375" style="3" customWidth="1"/>
    <col min="8194" max="8194" width="10.36328125" style="3" customWidth="1"/>
    <col min="8195" max="8442" width="9" style="3"/>
    <col min="8443" max="8443" width="4.453125" style="3" customWidth="1"/>
    <col min="8444" max="8444" width="36.453125" style="3" customWidth="1"/>
    <col min="8445" max="8445" width="16.453125" style="3" customWidth="1"/>
    <col min="8446" max="8446" width="13.90625" style="3" customWidth="1"/>
    <col min="8447" max="8447" width="12.6328125" style="3" customWidth="1"/>
    <col min="8448" max="8448" width="14.90625" style="3" customWidth="1"/>
    <col min="8449" max="8449" width="9.08984375" style="3" customWidth="1"/>
    <col min="8450" max="8450" width="10.36328125" style="3" customWidth="1"/>
    <col min="8451" max="8698" width="9" style="3"/>
    <col min="8699" max="8699" width="4.453125" style="3" customWidth="1"/>
    <col min="8700" max="8700" width="36.453125" style="3" customWidth="1"/>
    <col min="8701" max="8701" width="16.453125" style="3" customWidth="1"/>
    <col min="8702" max="8702" width="13.90625" style="3" customWidth="1"/>
    <col min="8703" max="8703" width="12.6328125" style="3" customWidth="1"/>
    <col min="8704" max="8704" width="14.90625" style="3" customWidth="1"/>
    <col min="8705" max="8705" width="9.08984375" style="3" customWidth="1"/>
    <col min="8706" max="8706" width="10.36328125" style="3" customWidth="1"/>
    <col min="8707" max="8954" width="9" style="3"/>
    <col min="8955" max="8955" width="4.453125" style="3" customWidth="1"/>
    <col min="8956" max="8956" width="36.453125" style="3" customWidth="1"/>
    <col min="8957" max="8957" width="16.453125" style="3" customWidth="1"/>
    <col min="8958" max="8958" width="13.90625" style="3" customWidth="1"/>
    <col min="8959" max="8959" width="12.6328125" style="3" customWidth="1"/>
    <col min="8960" max="8960" width="14.90625" style="3" customWidth="1"/>
    <col min="8961" max="8961" width="9.08984375" style="3" customWidth="1"/>
    <col min="8962" max="8962" width="10.36328125" style="3" customWidth="1"/>
    <col min="8963" max="9210" width="9" style="3"/>
    <col min="9211" max="9211" width="4.453125" style="3" customWidth="1"/>
    <col min="9212" max="9212" width="36.453125" style="3" customWidth="1"/>
    <col min="9213" max="9213" width="16.453125" style="3" customWidth="1"/>
    <col min="9214" max="9214" width="13.90625" style="3" customWidth="1"/>
    <col min="9215" max="9215" width="12.6328125" style="3" customWidth="1"/>
    <col min="9216" max="9216" width="14.90625" style="3" customWidth="1"/>
    <col min="9217" max="9217" width="9.08984375" style="3" customWidth="1"/>
    <col min="9218" max="9218" width="10.36328125" style="3" customWidth="1"/>
    <col min="9219" max="9466" width="9" style="3"/>
    <col min="9467" max="9467" width="4.453125" style="3" customWidth="1"/>
    <col min="9468" max="9468" width="36.453125" style="3" customWidth="1"/>
    <col min="9469" max="9469" width="16.453125" style="3" customWidth="1"/>
    <col min="9470" max="9470" width="13.90625" style="3" customWidth="1"/>
    <col min="9471" max="9471" width="12.6328125" style="3" customWidth="1"/>
    <col min="9472" max="9472" width="14.90625" style="3" customWidth="1"/>
    <col min="9473" max="9473" width="9.08984375" style="3" customWidth="1"/>
    <col min="9474" max="9474" width="10.36328125" style="3" customWidth="1"/>
    <col min="9475" max="9722" width="9" style="3"/>
    <col min="9723" max="9723" width="4.453125" style="3" customWidth="1"/>
    <col min="9724" max="9724" width="36.453125" style="3" customWidth="1"/>
    <col min="9725" max="9725" width="16.453125" style="3" customWidth="1"/>
    <col min="9726" max="9726" width="13.90625" style="3" customWidth="1"/>
    <col min="9727" max="9727" width="12.6328125" style="3" customWidth="1"/>
    <col min="9728" max="9728" width="14.90625" style="3" customWidth="1"/>
    <col min="9729" max="9729" width="9.08984375" style="3" customWidth="1"/>
    <col min="9730" max="9730" width="10.36328125" style="3" customWidth="1"/>
    <col min="9731" max="9978" width="9" style="3"/>
    <col min="9979" max="9979" width="4.453125" style="3" customWidth="1"/>
    <col min="9980" max="9980" width="36.453125" style="3" customWidth="1"/>
    <col min="9981" max="9981" width="16.453125" style="3" customWidth="1"/>
    <col min="9982" max="9982" width="13.90625" style="3" customWidth="1"/>
    <col min="9983" max="9983" width="12.6328125" style="3" customWidth="1"/>
    <col min="9984" max="9984" width="14.90625" style="3" customWidth="1"/>
    <col min="9985" max="9985" width="9.08984375" style="3" customWidth="1"/>
    <col min="9986" max="9986" width="10.36328125" style="3" customWidth="1"/>
    <col min="9987" max="10234" width="9" style="3"/>
    <col min="10235" max="10235" width="4.453125" style="3" customWidth="1"/>
    <col min="10236" max="10236" width="36.453125" style="3" customWidth="1"/>
    <col min="10237" max="10237" width="16.453125" style="3" customWidth="1"/>
    <col min="10238" max="10238" width="13.90625" style="3" customWidth="1"/>
    <col min="10239" max="10239" width="12.6328125" style="3" customWidth="1"/>
    <col min="10240" max="10240" width="14.90625" style="3" customWidth="1"/>
    <col min="10241" max="10241" width="9.08984375" style="3" customWidth="1"/>
    <col min="10242" max="10242" width="10.36328125" style="3" customWidth="1"/>
    <col min="10243" max="10490" width="9" style="3"/>
    <col min="10491" max="10491" width="4.453125" style="3" customWidth="1"/>
    <col min="10492" max="10492" width="36.453125" style="3" customWidth="1"/>
    <col min="10493" max="10493" width="16.453125" style="3" customWidth="1"/>
    <col min="10494" max="10494" width="13.90625" style="3" customWidth="1"/>
    <col min="10495" max="10495" width="12.6328125" style="3" customWidth="1"/>
    <col min="10496" max="10496" width="14.90625" style="3" customWidth="1"/>
    <col min="10497" max="10497" width="9.08984375" style="3" customWidth="1"/>
    <col min="10498" max="10498" width="10.36328125" style="3" customWidth="1"/>
    <col min="10499" max="10746" width="9" style="3"/>
    <col min="10747" max="10747" width="4.453125" style="3" customWidth="1"/>
    <col min="10748" max="10748" width="36.453125" style="3" customWidth="1"/>
    <col min="10749" max="10749" width="16.453125" style="3" customWidth="1"/>
    <col min="10750" max="10750" width="13.90625" style="3" customWidth="1"/>
    <col min="10751" max="10751" width="12.6328125" style="3" customWidth="1"/>
    <col min="10752" max="10752" width="14.90625" style="3" customWidth="1"/>
    <col min="10753" max="10753" width="9.08984375" style="3" customWidth="1"/>
    <col min="10754" max="10754" width="10.36328125" style="3" customWidth="1"/>
    <col min="10755" max="11002" width="9" style="3"/>
    <col min="11003" max="11003" width="4.453125" style="3" customWidth="1"/>
    <col min="11004" max="11004" width="36.453125" style="3" customWidth="1"/>
    <col min="11005" max="11005" width="16.453125" style="3" customWidth="1"/>
    <col min="11006" max="11006" width="13.90625" style="3" customWidth="1"/>
    <col min="11007" max="11007" width="12.6328125" style="3" customWidth="1"/>
    <col min="11008" max="11008" width="14.90625" style="3" customWidth="1"/>
    <col min="11009" max="11009" width="9.08984375" style="3" customWidth="1"/>
    <col min="11010" max="11010" width="10.36328125" style="3" customWidth="1"/>
    <col min="11011" max="11258" width="9" style="3"/>
    <col min="11259" max="11259" width="4.453125" style="3" customWidth="1"/>
    <col min="11260" max="11260" width="36.453125" style="3" customWidth="1"/>
    <col min="11261" max="11261" width="16.453125" style="3" customWidth="1"/>
    <col min="11262" max="11262" width="13.90625" style="3" customWidth="1"/>
    <col min="11263" max="11263" width="12.6328125" style="3" customWidth="1"/>
    <col min="11264" max="11264" width="14.90625" style="3" customWidth="1"/>
    <col min="11265" max="11265" width="9.08984375" style="3" customWidth="1"/>
    <col min="11266" max="11266" width="10.36328125" style="3" customWidth="1"/>
    <col min="11267" max="11514" width="9" style="3"/>
    <col min="11515" max="11515" width="4.453125" style="3" customWidth="1"/>
    <col min="11516" max="11516" width="36.453125" style="3" customWidth="1"/>
    <col min="11517" max="11517" width="16.453125" style="3" customWidth="1"/>
    <col min="11518" max="11518" width="13.90625" style="3" customWidth="1"/>
    <col min="11519" max="11519" width="12.6328125" style="3" customWidth="1"/>
    <col min="11520" max="11520" width="14.90625" style="3" customWidth="1"/>
    <col min="11521" max="11521" width="9.08984375" style="3" customWidth="1"/>
    <col min="11522" max="11522" width="10.36328125" style="3" customWidth="1"/>
    <col min="11523" max="11770" width="9" style="3"/>
    <col min="11771" max="11771" width="4.453125" style="3" customWidth="1"/>
    <col min="11772" max="11772" width="36.453125" style="3" customWidth="1"/>
    <col min="11773" max="11773" width="16.453125" style="3" customWidth="1"/>
    <col min="11774" max="11774" width="13.90625" style="3" customWidth="1"/>
    <col min="11775" max="11775" width="12.6328125" style="3" customWidth="1"/>
    <col min="11776" max="11776" width="14.90625" style="3" customWidth="1"/>
    <col min="11777" max="11777" width="9.08984375" style="3" customWidth="1"/>
    <col min="11778" max="11778" width="10.36328125" style="3" customWidth="1"/>
    <col min="11779" max="12026" width="9" style="3"/>
    <col min="12027" max="12027" width="4.453125" style="3" customWidth="1"/>
    <col min="12028" max="12028" width="36.453125" style="3" customWidth="1"/>
    <col min="12029" max="12029" width="16.453125" style="3" customWidth="1"/>
    <col min="12030" max="12030" width="13.90625" style="3" customWidth="1"/>
    <col min="12031" max="12031" width="12.6328125" style="3" customWidth="1"/>
    <col min="12032" max="12032" width="14.90625" style="3" customWidth="1"/>
    <col min="12033" max="12033" width="9.08984375" style="3" customWidth="1"/>
    <col min="12034" max="12034" width="10.36328125" style="3" customWidth="1"/>
    <col min="12035" max="12282" width="9" style="3"/>
    <col min="12283" max="12283" width="4.453125" style="3" customWidth="1"/>
    <col min="12284" max="12284" width="36.453125" style="3" customWidth="1"/>
    <col min="12285" max="12285" width="16.453125" style="3" customWidth="1"/>
    <col min="12286" max="12286" width="13.90625" style="3" customWidth="1"/>
    <col min="12287" max="12287" width="12.6328125" style="3" customWidth="1"/>
    <col min="12288" max="12288" width="14.90625" style="3" customWidth="1"/>
    <col min="12289" max="12289" width="9.08984375" style="3" customWidth="1"/>
    <col min="12290" max="12290" width="10.36328125" style="3" customWidth="1"/>
    <col min="12291" max="12538" width="9" style="3"/>
    <col min="12539" max="12539" width="4.453125" style="3" customWidth="1"/>
    <col min="12540" max="12540" width="36.453125" style="3" customWidth="1"/>
    <col min="12541" max="12541" width="16.453125" style="3" customWidth="1"/>
    <col min="12542" max="12542" width="13.90625" style="3" customWidth="1"/>
    <col min="12543" max="12543" width="12.6328125" style="3" customWidth="1"/>
    <col min="12544" max="12544" width="14.90625" style="3" customWidth="1"/>
    <col min="12545" max="12545" width="9.08984375" style="3" customWidth="1"/>
    <col min="12546" max="12546" width="10.36328125" style="3" customWidth="1"/>
    <col min="12547" max="12794" width="9" style="3"/>
    <col min="12795" max="12795" width="4.453125" style="3" customWidth="1"/>
    <col min="12796" max="12796" width="36.453125" style="3" customWidth="1"/>
    <col min="12797" max="12797" width="16.453125" style="3" customWidth="1"/>
    <col min="12798" max="12798" width="13.90625" style="3" customWidth="1"/>
    <col min="12799" max="12799" width="12.6328125" style="3" customWidth="1"/>
    <col min="12800" max="12800" width="14.90625" style="3" customWidth="1"/>
    <col min="12801" max="12801" width="9.08984375" style="3" customWidth="1"/>
    <col min="12802" max="12802" width="10.36328125" style="3" customWidth="1"/>
    <col min="12803" max="13050" width="9" style="3"/>
    <col min="13051" max="13051" width="4.453125" style="3" customWidth="1"/>
    <col min="13052" max="13052" width="36.453125" style="3" customWidth="1"/>
    <col min="13053" max="13053" width="16.453125" style="3" customWidth="1"/>
    <col min="13054" max="13054" width="13.90625" style="3" customWidth="1"/>
    <col min="13055" max="13055" width="12.6328125" style="3" customWidth="1"/>
    <col min="13056" max="13056" width="14.90625" style="3" customWidth="1"/>
    <col min="13057" max="13057" width="9.08984375" style="3" customWidth="1"/>
    <col min="13058" max="13058" width="10.36328125" style="3" customWidth="1"/>
    <col min="13059" max="13306" width="9" style="3"/>
    <col min="13307" max="13307" width="4.453125" style="3" customWidth="1"/>
    <col min="13308" max="13308" width="36.453125" style="3" customWidth="1"/>
    <col min="13309" max="13309" width="16.453125" style="3" customWidth="1"/>
    <col min="13310" max="13310" width="13.90625" style="3" customWidth="1"/>
    <col min="13311" max="13311" width="12.6328125" style="3" customWidth="1"/>
    <col min="13312" max="13312" width="14.90625" style="3" customWidth="1"/>
    <col min="13313" max="13313" width="9.08984375" style="3" customWidth="1"/>
    <col min="13314" max="13314" width="10.36328125" style="3" customWidth="1"/>
    <col min="13315" max="13562" width="9" style="3"/>
    <col min="13563" max="13563" width="4.453125" style="3" customWidth="1"/>
    <col min="13564" max="13564" width="36.453125" style="3" customWidth="1"/>
    <col min="13565" max="13565" width="16.453125" style="3" customWidth="1"/>
    <col min="13566" max="13566" width="13.90625" style="3" customWidth="1"/>
    <col min="13567" max="13567" width="12.6328125" style="3" customWidth="1"/>
    <col min="13568" max="13568" width="14.90625" style="3" customWidth="1"/>
    <col min="13569" max="13569" width="9.08984375" style="3" customWidth="1"/>
    <col min="13570" max="13570" width="10.36328125" style="3" customWidth="1"/>
    <col min="13571" max="13818" width="9" style="3"/>
    <col min="13819" max="13819" width="4.453125" style="3" customWidth="1"/>
    <col min="13820" max="13820" width="36.453125" style="3" customWidth="1"/>
    <col min="13821" max="13821" width="16.453125" style="3" customWidth="1"/>
    <col min="13822" max="13822" width="13.90625" style="3" customWidth="1"/>
    <col min="13823" max="13823" width="12.6328125" style="3" customWidth="1"/>
    <col min="13824" max="13824" width="14.90625" style="3" customWidth="1"/>
    <col min="13825" max="13825" width="9.08984375" style="3" customWidth="1"/>
    <col min="13826" max="13826" width="10.36328125" style="3" customWidth="1"/>
    <col min="13827" max="14074" width="9" style="3"/>
    <col min="14075" max="14075" width="4.453125" style="3" customWidth="1"/>
    <col min="14076" max="14076" width="36.453125" style="3" customWidth="1"/>
    <col min="14077" max="14077" width="16.453125" style="3" customWidth="1"/>
    <col min="14078" max="14078" width="13.90625" style="3" customWidth="1"/>
    <col min="14079" max="14079" width="12.6328125" style="3" customWidth="1"/>
    <col min="14080" max="14080" width="14.90625" style="3" customWidth="1"/>
    <col min="14081" max="14081" width="9.08984375" style="3" customWidth="1"/>
    <col min="14082" max="14082" width="10.36328125" style="3" customWidth="1"/>
    <col min="14083" max="14330" width="9" style="3"/>
    <col min="14331" max="14331" width="4.453125" style="3" customWidth="1"/>
    <col min="14332" max="14332" width="36.453125" style="3" customWidth="1"/>
    <col min="14333" max="14333" width="16.453125" style="3" customWidth="1"/>
    <col min="14334" max="14334" width="13.90625" style="3" customWidth="1"/>
    <col min="14335" max="14335" width="12.6328125" style="3" customWidth="1"/>
    <col min="14336" max="14336" width="14.90625" style="3" customWidth="1"/>
    <col min="14337" max="14337" width="9.08984375" style="3" customWidth="1"/>
    <col min="14338" max="14338" width="10.36328125" style="3" customWidth="1"/>
    <col min="14339" max="14586" width="9" style="3"/>
    <col min="14587" max="14587" width="4.453125" style="3" customWidth="1"/>
    <col min="14588" max="14588" width="36.453125" style="3" customWidth="1"/>
    <col min="14589" max="14589" width="16.453125" style="3" customWidth="1"/>
    <col min="14590" max="14590" width="13.90625" style="3" customWidth="1"/>
    <col min="14591" max="14591" width="12.6328125" style="3" customWidth="1"/>
    <col min="14592" max="14592" width="14.90625" style="3" customWidth="1"/>
    <col min="14593" max="14593" width="9.08984375" style="3" customWidth="1"/>
    <col min="14594" max="14594" width="10.36328125" style="3" customWidth="1"/>
    <col min="14595" max="14842" width="9" style="3"/>
    <col min="14843" max="14843" width="4.453125" style="3" customWidth="1"/>
    <col min="14844" max="14844" width="36.453125" style="3" customWidth="1"/>
    <col min="14845" max="14845" width="16.453125" style="3" customWidth="1"/>
    <col min="14846" max="14846" width="13.90625" style="3" customWidth="1"/>
    <col min="14847" max="14847" width="12.6328125" style="3" customWidth="1"/>
    <col min="14848" max="14848" width="14.90625" style="3" customWidth="1"/>
    <col min="14849" max="14849" width="9.08984375" style="3" customWidth="1"/>
    <col min="14850" max="14850" width="10.36328125" style="3" customWidth="1"/>
    <col min="14851" max="15098" width="9" style="3"/>
    <col min="15099" max="15099" width="4.453125" style="3" customWidth="1"/>
    <col min="15100" max="15100" width="36.453125" style="3" customWidth="1"/>
    <col min="15101" max="15101" width="16.453125" style="3" customWidth="1"/>
    <col min="15102" max="15102" width="13.90625" style="3" customWidth="1"/>
    <col min="15103" max="15103" width="12.6328125" style="3" customWidth="1"/>
    <col min="15104" max="15104" width="14.90625" style="3" customWidth="1"/>
    <col min="15105" max="15105" width="9.08984375" style="3" customWidth="1"/>
    <col min="15106" max="15106" width="10.36328125" style="3" customWidth="1"/>
    <col min="15107" max="15354" width="9" style="3"/>
    <col min="15355" max="15355" width="4.453125" style="3" customWidth="1"/>
    <col min="15356" max="15356" width="36.453125" style="3" customWidth="1"/>
    <col min="15357" max="15357" width="16.453125" style="3" customWidth="1"/>
    <col min="15358" max="15358" width="13.90625" style="3" customWidth="1"/>
    <col min="15359" max="15359" width="12.6328125" style="3" customWidth="1"/>
    <col min="15360" max="15360" width="14.90625" style="3" customWidth="1"/>
    <col min="15361" max="15361" width="9.08984375" style="3" customWidth="1"/>
    <col min="15362" max="15362" width="10.36328125" style="3" customWidth="1"/>
    <col min="15363" max="15610" width="9" style="3"/>
    <col min="15611" max="15611" width="4.453125" style="3" customWidth="1"/>
    <col min="15612" max="15612" width="36.453125" style="3" customWidth="1"/>
    <col min="15613" max="15613" width="16.453125" style="3" customWidth="1"/>
    <col min="15614" max="15614" width="13.90625" style="3" customWidth="1"/>
    <col min="15615" max="15615" width="12.6328125" style="3" customWidth="1"/>
    <col min="15616" max="15616" width="14.90625" style="3" customWidth="1"/>
    <col min="15617" max="15617" width="9.08984375" style="3" customWidth="1"/>
    <col min="15618" max="15618" width="10.36328125" style="3" customWidth="1"/>
    <col min="15619" max="15866" width="9" style="3"/>
    <col min="15867" max="15867" width="4.453125" style="3" customWidth="1"/>
    <col min="15868" max="15868" width="36.453125" style="3" customWidth="1"/>
    <col min="15869" max="15869" width="16.453125" style="3" customWidth="1"/>
    <col min="15870" max="15870" width="13.90625" style="3" customWidth="1"/>
    <col min="15871" max="15871" width="12.6328125" style="3" customWidth="1"/>
    <col min="15872" max="15872" width="14.90625" style="3" customWidth="1"/>
    <col min="15873" max="15873" width="9.08984375" style="3" customWidth="1"/>
    <col min="15874" max="15874" width="10.36328125" style="3" customWidth="1"/>
    <col min="15875" max="16122" width="9" style="3"/>
    <col min="16123" max="16123" width="4.453125" style="3" customWidth="1"/>
    <col min="16124" max="16124" width="36.453125" style="3" customWidth="1"/>
    <col min="16125" max="16125" width="16.453125" style="3" customWidth="1"/>
    <col min="16126" max="16126" width="13.90625" style="3" customWidth="1"/>
    <col min="16127" max="16127" width="12.6328125" style="3" customWidth="1"/>
    <col min="16128" max="16128" width="14.90625" style="3" customWidth="1"/>
    <col min="16129" max="16129" width="9.08984375" style="3" customWidth="1"/>
    <col min="16130" max="16130" width="10.36328125" style="3" customWidth="1"/>
    <col min="16131" max="16373" width="9" style="3"/>
    <col min="16374" max="16384" width="9" style="3" customWidth="1"/>
  </cols>
  <sheetData>
    <row r="1" spans="1:12" ht="15.5" x14ac:dyDescent="0.35">
      <c r="B1" s="291"/>
      <c r="C1" s="291"/>
      <c r="D1" s="1"/>
      <c r="E1" s="1"/>
      <c r="F1" s="1"/>
      <c r="G1" s="2"/>
      <c r="H1" s="47"/>
      <c r="I1" s="47"/>
      <c r="J1" s="47"/>
      <c r="K1" s="295" t="s">
        <v>106</v>
      </c>
      <c r="L1" s="295"/>
    </row>
    <row r="2" spans="1:12" ht="15.5" x14ac:dyDescent="0.35">
      <c r="B2" s="292"/>
      <c r="C2" s="292"/>
      <c r="D2" s="4"/>
      <c r="E2" s="4"/>
      <c r="F2" s="4"/>
      <c r="G2" s="2"/>
      <c r="H2" s="47"/>
      <c r="I2" s="47"/>
      <c r="J2" s="47"/>
      <c r="K2" s="50"/>
      <c r="L2" s="47"/>
    </row>
    <row r="3" spans="1:12" s="61" customFormat="1" ht="18.649999999999999" customHeight="1" x14ac:dyDescent="0.35">
      <c r="A3" s="141"/>
      <c r="B3" s="325" t="s">
        <v>76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</row>
    <row r="4" spans="1:12" s="61" customFormat="1" ht="18.649999999999999" customHeight="1" x14ac:dyDescent="0.35">
      <c r="A4" s="326" t="str">
        <f>'B01'!A4:D4</f>
        <v>(Kèm theo Nghị quyết số         /NQ-HĐND ngày      /     /2026 của HĐND xã Tân Lợi)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</row>
    <row r="5" spans="1:12" s="61" customFormat="1" ht="14.4" customHeight="1" x14ac:dyDescent="0.35">
      <c r="A5" s="141"/>
      <c r="B5" s="62"/>
      <c r="C5" s="62"/>
      <c r="D5" s="62"/>
      <c r="E5" s="62"/>
      <c r="F5" s="62"/>
      <c r="G5" s="62"/>
      <c r="H5" s="62"/>
      <c r="K5" s="324" t="s">
        <v>264</v>
      </c>
      <c r="L5" s="324"/>
    </row>
    <row r="6" spans="1:12" s="63" customFormat="1" ht="30.9" customHeight="1" x14ac:dyDescent="0.35">
      <c r="A6" s="312" t="s">
        <v>1</v>
      </c>
      <c r="B6" s="316" t="s">
        <v>54</v>
      </c>
      <c r="C6" s="314" t="s">
        <v>55</v>
      </c>
      <c r="D6" s="314" t="s">
        <v>218</v>
      </c>
      <c r="E6" s="319" t="s">
        <v>220</v>
      </c>
      <c r="F6" s="320"/>
      <c r="G6" s="321" t="s">
        <v>283</v>
      </c>
      <c r="H6" s="321" t="s">
        <v>284</v>
      </c>
      <c r="I6" s="311" t="s">
        <v>285</v>
      </c>
      <c r="J6" s="311"/>
      <c r="K6" s="311"/>
      <c r="L6" s="311"/>
    </row>
    <row r="7" spans="1:12" s="63" customFormat="1" ht="18" customHeight="1" x14ac:dyDescent="0.35">
      <c r="A7" s="323"/>
      <c r="B7" s="316"/>
      <c r="C7" s="317"/>
      <c r="D7" s="317"/>
      <c r="E7" s="312" t="s">
        <v>57</v>
      </c>
      <c r="F7" s="314" t="s">
        <v>58</v>
      </c>
      <c r="G7" s="322"/>
      <c r="H7" s="322"/>
      <c r="I7" s="311" t="s">
        <v>57</v>
      </c>
      <c r="J7" s="315" t="s">
        <v>59</v>
      </c>
      <c r="K7" s="311" t="s">
        <v>60</v>
      </c>
      <c r="L7" s="311"/>
    </row>
    <row r="8" spans="1:12" s="63" customFormat="1" ht="54" customHeight="1" x14ac:dyDescent="0.35">
      <c r="A8" s="313"/>
      <c r="B8" s="316"/>
      <c r="C8" s="318"/>
      <c r="D8" s="318"/>
      <c r="E8" s="313"/>
      <c r="F8" s="313"/>
      <c r="G8" s="322"/>
      <c r="H8" s="322"/>
      <c r="I8" s="311"/>
      <c r="J8" s="311"/>
      <c r="K8" s="64" t="s">
        <v>61</v>
      </c>
      <c r="L8" s="64" t="s">
        <v>62</v>
      </c>
    </row>
    <row r="9" spans="1:12" s="63" customFormat="1" ht="19.5" customHeight="1" x14ac:dyDescent="0.35">
      <c r="A9" s="258">
        <v>1</v>
      </c>
      <c r="B9" s="258">
        <v>2</v>
      </c>
      <c r="C9" s="258">
        <v>3</v>
      </c>
      <c r="D9" s="258">
        <v>4</v>
      </c>
      <c r="E9" s="258">
        <v>5</v>
      </c>
      <c r="F9" s="258">
        <v>6</v>
      </c>
      <c r="G9" s="258">
        <v>7</v>
      </c>
      <c r="H9" s="258">
        <v>8</v>
      </c>
      <c r="I9" s="258">
        <v>9</v>
      </c>
      <c r="J9" s="258">
        <v>10</v>
      </c>
      <c r="K9" s="258">
        <v>11</v>
      </c>
      <c r="L9" s="258">
        <v>12</v>
      </c>
    </row>
    <row r="10" spans="1:12" s="63" customFormat="1" ht="21" customHeight="1" x14ac:dyDescent="0.35">
      <c r="A10" s="133"/>
      <c r="B10" s="142" t="s">
        <v>227</v>
      </c>
      <c r="C10" s="64"/>
      <c r="D10" s="65">
        <f>D12+D14</f>
        <v>121286000000</v>
      </c>
      <c r="E10" s="65">
        <f t="shared" ref="E10:L10" si="0">E11+E14</f>
        <v>70639000000</v>
      </c>
      <c r="F10" s="65">
        <f t="shared" si="0"/>
        <v>0</v>
      </c>
      <c r="G10" s="65">
        <f t="shared" si="0"/>
        <v>1344035028.3680151</v>
      </c>
      <c r="H10" s="65">
        <f t="shared" si="0"/>
        <v>23994000000</v>
      </c>
      <c r="I10" s="65">
        <f t="shared" si="0"/>
        <v>76507000000</v>
      </c>
      <c r="J10" s="65">
        <f t="shared" si="0"/>
        <v>1068000000</v>
      </c>
      <c r="K10" s="65">
        <f t="shared" si="0"/>
        <v>75439000000</v>
      </c>
      <c r="L10" s="65">
        <f t="shared" si="0"/>
        <v>0</v>
      </c>
    </row>
    <row r="11" spans="1:12" s="177" customFormat="1" ht="34.5" customHeight="1" x14ac:dyDescent="0.35">
      <c r="A11" s="172" t="s">
        <v>16</v>
      </c>
      <c r="B11" s="173" t="s">
        <v>221</v>
      </c>
      <c r="C11" s="174"/>
      <c r="D11" s="175">
        <f>D12+D13</f>
        <v>1412000000</v>
      </c>
      <c r="E11" s="175">
        <f t="shared" ref="E11:L11" si="1">E12+E13</f>
        <v>344000000</v>
      </c>
      <c r="F11" s="175">
        <f t="shared" si="1"/>
        <v>0</v>
      </c>
      <c r="G11" s="175">
        <f t="shared" si="1"/>
        <v>344000000</v>
      </c>
      <c r="H11" s="175">
        <f t="shared" si="1"/>
        <v>344000000</v>
      </c>
      <c r="I11" s="175">
        <f t="shared" si="1"/>
        <v>1412000000</v>
      </c>
      <c r="J11" s="175">
        <f t="shared" si="1"/>
        <v>1068000000</v>
      </c>
      <c r="K11" s="175">
        <f t="shared" si="1"/>
        <v>344000000</v>
      </c>
      <c r="L11" s="176">
        <f t="shared" si="1"/>
        <v>0</v>
      </c>
    </row>
    <row r="12" spans="1:12" s="177" customFormat="1" ht="33" customHeight="1" x14ac:dyDescent="0.35">
      <c r="A12" s="178">
        <v>1</v>
      </c>
      <c r="B12" s="136" t="s">
        <v>228</v>
      </c>
      <c r="C12" s="179">
        <v>2025</v>
      </c>
      <c r="D12" s="180">
        <v>486000000</v>
      </c>
      <c r="E12" s="180">
        <v>119000000</v>
      </c>
      <c r="F12" s="181"/>
      <c r="G12" s="180">
        <v>119000000</v>
      </c>
      <c r="H12" s="180">
        <v>119000000</v>
      </c>
      <c r="I12" s="180">
        <f>J12+K12</f>
        <v>486000000</v>
      </c>
      <c r="J12" s="180">
        <f>D12-K12</f>
        <v>367000000</v>
      </c>
      <c r="K12" s="180">
        <v>119000000</v>
      </c>
      <c r="L12" s="181"/>
    </row>
    <row r="13" spans="1:12" s="177" customFormat="1" ht="35.25" customHeight="1" x14ac:dyDescent="0.35">
      <c r="A13" s="178">
        <v>2</v>
      </c>
      <c r="B13" s="136" t="s">
        <v>229</v>
      </c>
      <c r="C13" s="179">
        <v>2025</v>
      </c>
      <c r="D13" s="180">
        <v>926000000</v>
      </c>
      <c r="E13" s="180">
        <v>225000000</v>
      </c>
      <c r="F13" s="181"/>
      <c r="G13" s="180">
        <v>225000000</v>
      </c>
      <c r="H13" s="180">
        <v>225000000</v>
      </c>
      <c r="I13" s="180">
        <f>J13+K13</f>
        <v>926000000</v>
      </c>
      <c r="J13" s="180">
        <f>D13-K13</f>
        <v>701000000</v>
      </c>
      <c r="K13" s="180">
        <v>225000000</v>
      </c>
      <c r="L13" s="181"/>
    </row>
    <row r="14" spans="1:12" s="177" customFormat="1" ht="22.5" customHeight="1" x14ac:dyDescent="0.35">
      <c r="A14" s="172" t="s">
        <v>17</v>
      </c>
      <c r="B14" s="173" t="s">
        <v>222</v>
      </c>
      <c r="C14" s="182"/>
      <c r="D14" s="175">
        <f>D15+D16+D17+D18</f>
        <v>120800000000</v>
      </c>
      <c r="E14" s="175">
        <f t="shared" ref="E14:L14" si="2">E15+E16+E17+E18</f>
        <v>70295000000</v>
      </c>
      <c r="F14" s="175">
        <f t="shared" si="2"/>
        <v>0</v>
      </c>
      <c r="G14" s="175">
        <f t="shared" si="2"/>
        <v>1000035028.3680151</v>
      </c>
      <c r="H14" s="175">
        <f t="shared" si="2"/>
        <v>23650000000</v>
      </c>
      <c r="I14" s="175">
        <f t="shared" si="2"/>
        <v>75095000000</v>
      </c>
      <c r="J14" s="175">
        <f t="shared" si="2"/>
        <v>0</v>
      </c>
      <c r="K14" s="175">
        <f t="shared" si="2"/>
        <v>75095000000</v>
      </c>
      <c r="L14" s="175">
        <f t="shared" si="2"/>
        <v>0</v>
      </c>
    </row>
    <row r="15" spans="1:12" s="177" customFormat="1" ht="19.5" customHeight="1" x14ac:dyDescent="0.35">
      <c r="A15" s="183" t="s">
        <v>2</v>
      </c>
      <c r="B15" s="184" t="s">
        <v>223</v>
      </c>
      <c r="C15" s="185"/>
      <c r="D15" s="186">
        <v>0</v>
      </c>
      <c r="E15" s="186">
        <v>0</v>
      </c>
      <c r="F15" s="186">
        <v>0</v>
      </c>
      <c r="G15" s="186">
        <v>0</v>
      </c>
      <c r="H15" s="186">
        <v>0</v>
      </c>
      <c r="I15" s="186">
        <v>0</v>
      </c>
      <c r="J15" s="186">
        <v>0</v>
      </c>
      <c r="K15" s="186">
        <v>0</v>
      </c>
      <c r="L15" s="186">
        <v>0</v>
      </c>
    </row>
    <row r="16" spans="1:12" s="177" customFormat="1" ht="36" customHeight="1" x14ac:dyDescent="0.35">
      <c r="A16" s="183" t="s">
        <v>5</v>
      </c>
      <c r="B16" s="184" t="s">
        <v>224</v>
      </c>
      <c r="C16" s="185"/>
      <c r="D16" s="186"/>
      <c r="E16" s="187">
        <v>1000000000</v>
      </c>
      <c r="F16" s="187">
        <v>0</v>
      </c>
      <c r="G16" s="187">
        <v>1000000000</v>
      </c>
      <c r="H16" s="187">
        <v>1000000000</v>
      </c>
      <c r="I16" s="187">
        <v>1000000000</v>
      </c>
      <c r="J16" s="187">
        <v>0</v>
      </c>
      <c r="K16" s="187">
        <v>1000000000</v>
      </c>
      <c r="L16" s="187"/>
    </row>
    <row r="17" spans="1:12" s="177" customFormat="1" ht="21" customHeight="1" x14ac:dyDescent="0.35">
      <c r="A17" s="183" t="s">
        <v>7</v>
      </c>
      <c r="B17" s="184" t="s">
        <v>225</v>
      </c>
      <c r="C17" s="185"/>
      <c r="D17" s="185"/>
      <c r="E17" s="181">
        <v>0</v>
      </c>
      <c r="F17" s="181">
        <v>0</v>
      </c>
      <c r="G17" s="181">
        <v>0</v>
      </c>
      <c r="H17" s="181">
        <v>0</v>
      </c>
      <c r="I17" s="181">
        <f>K17</f>
        <v>0</v>
      </c>
      <c r="J17" s="181">
        <v>0</v>
      </c>
      <c r="K17" s="181"/>
      <c r="L17" s="181"/>
    </row>
    <row r="18" spans="1:12" s="177" customFormat="1" ht="21" customHeight="1" x14ac:dyDescent="0.35">
      <c r="A18" s="183" t="s">
        <v>8</v>
      </c>
      <c r="B18" s="184" t="s">
        <v>226</v>
      </c>
      <c r="C18" s="185"/>
      <c r="D18" s="181">
        <f>SUM(D19:D25)</f>
        <v>120800000000</v>
      </c>
      <c r="E18" s="181">
        <f t="shared" ref="E18:L18" si="3">SUM(E19:E25)</f>
        <v>69295000000</v>
      </c>
      <c r="F18" s="181">
        <f t="shared" si="3"/>
        <v>0</v>
      </c>
      <c r="G18" s="181">
        <f t="shared" si="3"/>
        <v>35028.368015</v>
      </c>
      <c r="H18" s="181">
        <f t="shared" si="3"/>
        <v>22650000000</v>
      </c>
      <c r="I18" s="181">
        <f t="shared" si="3"/>
        <v>74095000000</v>
      </c>
      <c r="J18" s="181">
        <f t="shared" si="3"/>
        <v>0</v>
      </c>
      <c r="K18" s="181">
        <f t="shared" si="3"/>
        <v>74095000000</v>
      </c>
      <c r="L18" s="181">
        <f t="shared" si="3"/>
        <v>0</v>
      </c>
    </row>
    <row r="19" spans="1:12" s="177" customFormat="1" ht="40.5" customHeight="1" x14ac:dyDescent="0.35">
      <c r="A19" s="178">
        <v>1</v>
      </c>
      <c r="B19" s="136" t="s">
        <v>197</v>
      </c>
      <c r="C19" s="188" t="s">
        <v>198</v>
      </c>
      <c r="D19" s="189">
        <v>41000000000</v>
      </c>
      <c r="E19" s="189">
        <v>20931000000</v>
      </c>
      <c r="F19" s="180">
        <v>0</v>
      </c>
      <c r="G19" s="180">
        <v>7915.6683720000001</v>
      </c>
      <c r="H19" s="180">
        <v>7459000000</v>
      </c>
      <c r="I19" s="189">
        <f>J19+K19</f>
        <v>20931000000</v>
      </c>
      <c r="J19" s="180">
        <v>0</v>
      </c>
      <c r="K19" s="189">
        <v>20931000000</v>
      </c>
      <c r="L19" s="180">
        <v>0</v>
      </c>
    </row>
    <row r="20" spans="1:12" s="177" customFormat="1" ht="39.75" customHeight="1" x14ac:dyDescent="0.35">
      <c r="A20" s="178">
        <v>2</v>
      </c>
      <c r="B20" s="137" t="s">
        <v>277</v>
      </c>
      <c r="C20" s="190" t="s">
        <v>198</v>
      </c>
      <c r="D20" s="189">
        <v>35000000000</v>
      </c>
      <c r="E20" s="189">
        <v>20000000000</v>
      </c>
      <c r="F20" s="180">
        <v>0</v>
      </c>
      <c r="G20" s="180">
        <v>8197.7562710000002</v>
      </c>
      <c r="H20" s="180">
        <v>1314000000</v>
      </c>
      <c r="I20" s="189">
        <f>J20+K20</f>
        <v>20000000000</v>
      </c>
      <c r="J20" s="180">
        <v>0</v>
      </c>
      <c r="K20" s="189">
        <v>20000000000</v>
      </c>
      <c r="L20" s="180">
        <v>0</v>
      </c>
    </row>
    <row r="21" spans="1:12" s="177" customFormat="1" ht="31" x14ac:dyDescent="0.35">
      <c r="A21" s="178">
        <v>3</v>
      </c>
      <c r="B21" s="138" t="s">
        <v>199</v>
      </c>
      <c r="C21" s="191">
        <v>2026</v>
      </c>
      <c r="D21" s="189">
        <v>9000000000</v>
      </c>
      <c r="E21" s="189">
        <v>9000000000</v>
      </c>
      <c r="F21" s="180">
        <v>0</v>
      </c>
      <c r="G21" s="180">
        <v>8912.9327919999996</v>
      </c>
      <c r="H21" s="180">
        <v>6163000000</v>
      </c>
      <c r="I21" s="189">
        <f t="shared" ref="I21:I24" si="4">J21+K21</f>
        <v>9000000000</v>
      </c>
      <c r="J21" s="180">
        <v>0</v>
      </c>
      <c r="K21" s="189">
        <v>9000000000</v>
      </c>
      <c r="L21" s="180">
        <v>0</v>
      </c>
    </row>
    <row r="22" spans="1:12" s="177" customFormat="1" ht="54" customHeight="1" x14ac:dyDescent="0.35">
      <c r="A22" s="178">
        <v>4</v>
      </c>
      <c r="B22" s="138" t="s">
        <v>200</v>
      </c>
      <c r="C22" s="191" t="s">
        <v>219</v>
      </c>
      <c r="D22" s="189">
        <v>18000000000</v>
      </c>
      <c r="E22" s="189">
        <v>14720000000</v>
      </c>
      <c r="F22" s="180">
        <v>0</v>
      </c>
      <c r="G22" s="180">
        <v>5418.7819810000001</v>
      </c>
      <c r="H22" s="180">
        <v>5013000000</v>
      </c>
      <c r="I22" s="189">
        <f t="shared" si="4"/>
        <v>14720000000</v>
      </c>
      <c r="J22" s="180">
        <v>0</v>
      </c>
      <c r="K22" s="189">
        <v>14720000000</v>
      </c>
      <c r="L22" s="180">
        <v>0</v>
      </c>
    </row>
    <row r="23" spans="1:12" s="177" customFormat="1" ht="39" customHeight="1" x14ac:dyDescent="0.35">
      <c r="A23" s="178">
        <v>5</v>
      </c>
      <c r="B23" s="136" t="s">
        <v>201</v>
      </c>
      <c r="C23" s="191">
        <v>2026</v>
      </c>
      <c r="D23" s="189">
        <v>1300000000</v>
      </c>
      <c r="E23" s="189">
        <v>1174000000</v>
      </c>
      <c r="F23" s="180">
        <v>0</v>
      </c>
      <c r="G23" s="180">
        <v>1146.983559</v>
      </c>
      <c r="H23" s="180">
        <v>382000000</v>
      </c>
      <c r="I23" s="189">
        <f t="shared" si="4"/>
        <v>1174000000</v>
      </c>
      <c r="J23" s="180">
        <v>0</v>
      </c>
      <c r="K23" s="189">
        <v>1174000000</v>
      </c>
      <c r="L23" s="180">
        <v>0</v>
      </c>
    </row>
    <row r="24" spans="1:12" s="32" customFormat="1" ht="31" x14ac:dyDescent="0.35">
      <c r="A24" s="178">
        <v>6</v>
      </c>
      <c r="B24" s="139" t="s">
        <v>217</v>
      </c>
      <c r="C24" s="191">
        <v>2026</v>
      </c>
      <c r="D24" s="189">
        <v>5000000000</v>
      </c>
      <c r="E24" s="189">
        <v>3470000000</v>
      </c>
      <c r="F24" s="180">
        <v>0</v>
      </c>
      <c r="G24" s="180">
        <v>3436.2450399999998</v>
      </c>
      <c r="H24" s="180">
        <v>2319000000</v>
      </c>
      <c r="I24" s="189">
        <f t="shared" si="4"/>
        <v>3470000000</v>
      </c>
      <c r="J24" s="180">
        <v>0</v>
      </c>
      <c r="K24" s="189">
        <v>3470000000</v>
      </c>
      <c r="L24" s="180"/>
    </row>
    <row r="25" spans="1:12" s="32" customFormat="1" ht="31" x14ac:dyDescent="0.35">
      <c r="A25" s="178">
        <v>7</v>
      </c>
      <c r="B25" s="259" t="s">
        <v>281</v>
      </c>
      <c r="C25" s="191" t="s">
        <v>282</v>
      </c>
      <c r="D25" s="189">
        <v>11500000000</v>
      </c>
      <c r="E25" s="189">
        <v>0</v>
      </c>
      <c r="F25" s="180">
        <v>0</v>
      </c>
      <c r="G25" s="180">
        <v>0</v>
      </c>
      <c r="H25" s="180">
        <v>0</v>
      </c>
      <c r="I25" s="189">
        <f t="shared" ref="I25" si="5">J25+K25</f>
        <v>4800000000</v>
      </c>
      <c r="J25" s="180">
        <v>0</v>
      </c>
      <c r="K25" s="189">
        <v>4800000000</v>
      </c>
      <c r="L25" s="180"/>
    </row>
    <row r="26" spans="1:12" ht="17.399999999999999" customHeight="1" x14ac:dyDescent="0.35">
      <c r="G26" s="309" t="s">
        <v>92</v>
      </c>
      <c r="H26" s="309"/>
      <c r="I26" s="309"/>
      <c r="J26" s="309"/>
      <c r="K26" s="309"/>
      <c r="L26" s="309"/>
    </row>
    <row r="27" spans="1:12" ht="3" customHeight="1" x14ac:dyDescent="0.3">
      <c r="B27" s="310">
        <f>'B01'!A17:B17</f>
        <v>0</v>
      </c>
      <c r="C27" s="310"/>
      <c r="D27" s="310"/>
      <c r="E27" s="310"/>
      <c r="F27" s="310"/>
      <c r="G27" s="310" t="s">
        <v>91</v>
      </c>
      <c r="H27" s="310"/>
      <c r="I27" s="310"/>
      <c r="J27" s="310"/>
      <c r="K27" s="310"/>
      <c r="L27" s="310"/>
    </row>
  </sheetData>
  <mergeCells count="22">
    <mergeCell ref="A6:A8"/>
    <mergeCell ref="K5:L5"/>
    <mergeCell ref="B1:C1"/>
    <mergeCell ref="K1:L1"/>
    <mergeCell ref="B2:C2"/>
    <mergeCell ref="B3:L3"/>
    <mergeCell ref="A4:L4"/>
    <mergeCell ref="G26:L26"/>
    <mergeCell ref="G27:L27"/>
    <mergeCell ref="B27:F27"/>
    <mergeCell ref="I6:L6"/>
    <mergeCell ref="E7:E8"/>
    <mergeCell ref="F7:F8"/>
    <mergeCell ref="I7:I8"/>
    <mergeCell ref="J7:J8"/>
    <mergeCell ref="K7:L7"/>
    <mergeCell ref="B6:B8"/>
    <mergeCell ref="C6:C8"/>
    <mergeCell ref="E6:F6"/>
    <mergeCell ref="G6:G8"/>
    <mergeCell ref="H6:H8"/>
    <mergeCell ref="D6:D8"/>
  </mergeCells>
  <pageMargins left="0.5" right="0.25" top="0.5" bottom="0.25" header="0.31496062992126" footer="0.31496062992126"/>
  <pageSetup paperSize="9" scale="70" orientation="landscape" r:id="rId1"/>
  <headerFoot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50"/>
  </sheetPr>
  <dimension ref="A1:J30"/>
  <sheetViews>
    <sheetView zoomScale="90" zoomScaleNormal="90" workbookViewId="0">
      <selection activeCell="Q13" sqref="Q13"/>
    </sheetView>
  </sheetViews>
  <sheetFormatPr defaultRowHeight="15.5" x14ac:dyDescent="0.35"/>
  <cols>
    <col min="1" max="1" width="4.54296875" style="38" customWidth="1"/>
    <col min="2" max="2" width="34.36328125" style="38" customWidth="1"/>
    <col min="3" max="3" width="11.54296875" style="38" customWidth="1"/>
    <col min="4" max="4" width="10.6328125" style="38" customWidth="1"/>
    <col min="5" max="5" width="10.90625" style="38" customWidth="1"/>
    <col min="6" max="6" width="12" style="38" customWidth="1"/>
    <col min="7" max="7" width="11" style="38" customWidth="1"/>
    <col min="8" max="8" width="11.08984375" style="38" customWidth="1"/>
    <col min="9" max="9" width="15.54296875" style="38" customWidth="1"/>
    <col min="10" max="257" width="9" style="38"/>
    <col min="258" max="258" width="51.453125" style="38" customWidth="1"/>
    <col min="259" max="259" width="13.08984375" style="38" customWidth="1"/>
    <col min="260" max="260" width="11.90625" style="38" bestFit="1" customWidth="1"/>
    <col min="261" max="261" width="13.08984375" style="38" customWidth="1"/>
    <col min="262" max="263" width="13.453125" style="38" bestFit="1" customWidth="1"/>
    <col min="264" max="264" width="13.36328125" style="38" customWidth="1"/>
    <col min="265" max="265" width="15.54296875" style="38" customWidth="1"/>
    <col min="266" max="513" width="9" style="38"/>
    <col min="514" max="514" width="51.453125" style="38" customWidth="1"/>
    <col min="515" max="515" width="13.08984375" style="38" customWidth="1"/>
    <col min="516" max="516" width="11.90625" style="38" bestFit="1" customWidth="1"/>
    <col min="517" max="517" width="13.08984375" style="38" customWidth="1"/>
    <col min="518" max="519" width="13.453125" style="38" bestFit="1" customWidth="1"/>
    <col min="520" max="520" width="13.36328125" style="38" customWidth="1"/>
    <col min="521" max="521" width="15.54296875" style="38" customWidth="1"/>
    <col min="522" max="769" width="9" style="38"/>
    <col min="770" max="770" width="51.453125" style="38" customWidth="1"/>
    <col min="771" max="771" width="13.08984375" style="38" customWidth="1"/>
    <col min="772" max="772" width="11.90625" style="38" bestFit="1" customWidth="1"/>
    <col min="773" max="773" width="13.08984375" style="38" customWidth="1"/>
    <col min="774" max="775" width="13.453125" style="38" bestFit="1" customWidth="1"/>
    <col min="776" max="776" width="13.36328125" style="38" customWidth="1"/>
    <col min="777" max="777" width="15.54296875" style="38" customWidth="1"/>
    <col min="778" max="1025" width="9" style="38"/>
    <col min="1026" max="1026" width="51.453125" style="38" customWidth="1"/>
    <col min="1027" max="1027" width="13.08984375" style="38" customWidth="1"/>
    <col min="1028" max="1028" width="11.90625" style="38" bestFit="1" customWidth="1"/>
    <col min="1029" max="1029" width="13.08984375" style="38" customWidth="1"/>
    <col min="1030" max="1031" width="13.453125" style="38" bestFit="1" customWidth="1"/>
    <col min="1032" max="1032" width="13.36328125" style="38" customWidth="1"/>
    <col min="1033" max="1033" width="15.54296875" style="38" customWidth="1"/>
    <col min="1034" max="1281" width="9" style="38"/>
    <col min="1282" max="1282" width="51.453125" style="38" customWidth="1"/>
    <col min="1283" max="1283" width="13.08984375" style="38" customWidth="1"/>
    <col min="1284" max="1284" width="11.90625" style="38" bestFit="1" customWidth="1"/>
    <col min="1285" max="1285" width="13.08984375" style="38" customWidth="1"/>
    <col min="1286" max="1287" width="13.453125" style="38" bestFit="1" customWidth="1"/>
    <col min="1288" max="1288" width="13.36328125" style="38" customWidth="1"/>
    <col min="1289" max="1289" width="15.54296875" style="38" customWidth="1"/>
    <col min="1290" max="1537" width="9" style="38"/>
    <col min="1538" max="1538" width="51.453125" style="38" customWidth="1"/>
    <col min="1539" max="1539" width="13.08984375" style="38" customWidth="1"/>
    <col min="1540" max="1540" width="11.90625" style="38" bestFit="1" customWidth="1"/>
    <col min="1541" max="1541" width="13.08984375" style="38" customWidth="1"/>
    <col min="1542" max="1543" width="13.453125" style="38" bestFit="1" customWidth="1"/>
    <col min="1544" max="1544" width="13.36328125" style="38" customWidth="1"/>
    <col min="1545" max="1545" width="15.54296875" style="38" customWidth="1"/>
    <col min="1546" max="1793" width="9" style="38"/>
    <col min="1794" max="1794" width="51.453125" style="38" customWidth="1"/>
    <col min="1795" max="1795" width="13.08984375" style="38" customWidth="1"/>
    <col min="1796" max="1796" width="11.90625" style="38" bestFit="1" customWidth="1"/>
    <col min="1797" max="1797" width="13.08984375" style="38" customWidth="1"/>
    <col min="1798" max="1799" width="13.453125" style="38" bestFit="1" customWidth="1"/>
    <col min="1800" max="1800" width="13.36328125" style="38" customWidth="1"/>
    <col min="1801" max="1801" width="15.54296875" style="38" customWidth="1"/>
    <col min="1802" max="2049" width="9" style="38"/>
    <col min="2050" max="2050" width="51.453125" style="38" customWidth="1"/>
    <col min="2051" max="2051" width="13.08984375" style="38" customWidth="1"/>
    <col min="2052" max="2052" width="11.90625" style="38" bestFit="1" customWidth="1"/>
    <col min="2053" max="2053" width="13.08984375" style="38" customWidth="1"/>
    <col min="2054" max="2055" width="13.453125" style="38" bestFit="1" customWidth="1"/>
    <col min="2056" max="2056" width="13.36328125" style="38" customWidth="1"/>
    <col min="2057" max="2057" width="15.54296875" style="38" customWidth="1"/>
    <col min="2058" max="2305" width="9" style="38"/>
    <col min="2306" max="2306" width="51.453125" style="38" customWidth="1"/>
    <col min="2307" max="2307" width="13.08984375" style="38" customWidth="1"/>
    <col min="2308" max="2308" width="11.90625" style="38" bestFit="1" customWidth="1"/>
    <col min="2309" max="2309" width="13.08984375" style="38" customWidth="1"/>
    <col min="2310" max="2311" width="13.453125" style="38" bestFit="1" customWidth="1"/>
    <col min="2312" max="2312" width="13.36328125" style="38" customWidth="1"/>
    <col min="2313" max="2313" width="15.54296875" style="38" customWidth="1"/>
    <col min="2314" max="2561" width="9" style="38"/>
    <col min="2562" max="2562" width="51.453125" style="38" customWidth="1"/>
    <col min="2563" max="2563" width="13.08984375" style="38" customWidth="1"/>
    <col min="2564" max="2564" width="11.90625" style="38" bestFit="1" customWidth="1"/>
    <col min="2565" max="2565" width="13.08984375" style="38" customWidth="1"/>
    <col min="2566" max="2567" width="13.453125" style="38" bestFit="1" customWidth="1"/>
    <col min="2568" max="2568" width="13.36328125" style="38" customWidth="1"/>
    <col min="2569" max="2569" width="15.54296875" style="38" customWidth="1"/>
    <col min="2570" max="2817" width="9" style="38"/>
    <col min="2818" max="2818" width="51.453125" style="38" customWidth="1"/>
    <col min="2819" max="2819" width="13.08984375" style="38" customWidth="1"/>
    <col min="2820" max="2820" width="11.90625" style="38" bestFit="1" customWidth="1"/>
    <col min="2821" max="2821" width="13.08984375" style="38" customWidth="1"/>
    <col min="2822" max="2823" width="13.453125" style="38" bestFit="1" customWidth="1"/>
    <col min="2824" max="2824" width="13.36328125" style="38" customWidth="1"/>
    <col min="2825" max="2825" width="15.54296875" style="38" customWidth="1"/>
    <col min="2826" max="3073" width="9" style="38"/>
    <col min="3074" max="3074" width="51.453125" style="38" customWidth="1"/>
    <col min="3075" max="3075" width="13.08984375" style="38" customWidth="1"/>
    <col min="3076" max="3076" width="11.90625" style="38" bestFit="1" customWidth="1"/>
    <col min="3077" max="3077" width="13.08984375" style="38" customWidth="1"/>
    <col min="3078" max="3079" width="13.453125" style="38" bestFit="1" customWidth="1"/>
    <col min="3080" max="3080" width="13.36328125" style="38" customWidth="1"/>
    <col min="3081" max="3081" width="15.54296875" style="38" customWidth="1"/>
    <col min="3082" max="3329" width="9" style="38"/>
    <col min="3330" max="3330" width="51.453125" style="38" customWidth="1"/>
    <col min="3331" max="3331" width="13.08984375" style="38" customWidth="1"/>
    <col min="3332" max="3332" width="11.90625" style="38" bestFit="1" customWidth="1"/>
    <col min="3333" max="3333" width="13.08984375" style="38" customWidth="1"/>
    <col min="3334" max="3335" width="13.453125" style="38" bestFit="1" customWidth="1"/>
    <col min="3336" max="3336" width="13.36328125" style="38" customWidth="1"/>
    <col min="3337" max="3337" width="15.54296875" style="38" customWidth="1"/>
    <col min="3338" max="3585" width="9" style="38"/>
    <col min="3586" max="3586" width="51.453125" style="38" customWidth="1"/>
    <col min="3587" max="3587" width="13.08984375" style="38" customWidth="1"/>
    <col min="3588" max="3588" width="11.90625" style="38" bestFit="1" customWidth="1"/>
    <col min="3589" max="3589" width="13.08984375" style="38" customWidth="1"/>
    <col min="3590" max="3591" width="13.453125" style="38" bestFit="1" customWidth="1"/>
    <col min="3592" max="3592" width="13.36328125" style="38" customWidth="1"/>
    <col min="3593" max="3593" width="15.54296875" style="38" customWidth="1"/>
    <col min="3594" max="3841" width="9" style="38"/>
    <col min="3842" max="3842" width="51.453125" style="38" customWidth="1"/>
    <col min="3843" max="3843" width="13.08984375" style="38" customWidth="1"/>
    <col min="3844" max="3844" width="11.90625" style="38" bestFit="1" customWidth="1"/>
    <col min="3845" max="3845" width="13.08984375" style="38" customWidth="1"/>
    <col min="3846" max="3847" width="13.453125" style="38" bestFit="1" customWidth="1"/>
    <col min="3848" max="3848" width="13.36328125" style="38" customWidth="1"/>
    <col min="3849" max="3849" width="15.54296875" style="38" customWidth="1"/>
    <col min="3850" max="4097" width="9" style="38"/>
    <col min="4098" max="4098" width="51.453125" style="38" customWidth="1"/>
    <col min="4099" max="4099" width="13.08984375" style="38" customWidth="1"/>
    <col min="4100" max="4100" width="11.90625" style="38" bestFit="1" customWidth="1"/>
    <col min="4101" max="4101" width="13.08984375" style="38" customWidth="1"/>
    <col min="4102" max="4103" width="13.453125" style="38" bestFit="1" customWidth="1"/>
    <col min="4104" max="4104" width="13.36328125" style="38" customWidth="1"/>
    <col min="4105" max="4105" width="15.54296875" style="38" customWidth="1"/>
    <col min="4106" max="4353" width="9" style="38"/>
    <col min="4354" max="4354" width="51.453125" style="38" customWidth="1"/>
    <col min="4355" max="4355" width="13.08984375" style="38" customWidth="1"/>
    <col min="4356" max="4356" width="11.90625" style="38" bestFit="1" customWidth="1"/>
    <col min="4357" max="4357" width="13.08984375" style="38" customWidth="1"/>
    <col min="4358" max="4359" width="13.453125" style="38" bestFit="1" customWidth="1"/>
    <col min="4360" max="4360" width="13.36328125" style="38" customWidth="1"/>
    <col min="4361" max="4361" width="15.54296875" style="38" customWidth="1"/>
    <col min="4362" max="4609" width="9" style="38"/>
    <col min="4610" max="4610" width="51.453125" style="38" customWidth="1"/>
    <col min="4611" max="4611" width="13.08984375" style="38" customWidth="1"/>
    <col min="4612" max="4612" width="11.90625" style="38" bestFit="1" customWidth="1"/>
    <col min="4613" max="4613" width="13.08984375" style="38" customWidth="1"/>
    <col min="4614" max="4615" width="13.453125" style="38" bestFit="1" customWidth="1"/>
    <col min="4616" max="4616" width="13.36328125" style="38" customWidth="1"/>
    <col min="4617" max="4617" width="15.54296875" style="38" customWidth="1"/>
    <col min="4618" max="4865" width="9" style="38"/>
    <col min="4866" max="4866" width="51.453125" style="38" customWidth="1"/>
    <col min="4867" max="4867" width="13.08984375" style="38" customWidth="1"/>
    <col min="4868" max="4868" width="11.90625" style="38" bestFit="1" customWidth="1"/>
    <col min="4869" max="4869" width="13.08984375" style="38" customWidth="1"/>
    <col min="4870" max="4871" width="13.453125" style="38" bestFit="1" customWidth="1"/>
    <col min="4872" max="4872" width="13.36328125" style="38" customWidth="1"/>
    <col min="4873" max="4873" width="15.54296875" style="38" customWidth="1"/>
    <col min="4874" max="5121" width="9" style="38"/>
    <col min="5122" max="5122" width="51.453125" style="38" customWidth="1"/>
    <col min="5123" max="5123" width="13.08984375" style="38" customWidth="1"/>
    <col min="5124" max="5124" width="11.90625" style="38" bestFit="1" customWidth="1"/>
    <col min="5125" max="5125" width="13.08984375" style="38" customWidth="1"/>
    <col min="5126" max="5127" width="13.453125" style="38" bestFit="1" customWidth="1"/>
    <col min="5128" max="5128" width="13.36328125" style="38" customWidth="1"/>
    <col min="5129" max="5129" width="15.54296875" style="38" customWidth="1"/>
    <col min="5130" max="5377" width="9" style="38"/>
    <col min="5378" max="5378" width="51.453125" style="38" customWidth="1"/>
    <col min="5379" max="5379" width="13.08984375" style="38" customWidth="1"/>
    <col min="5380" max="5380" width="11.90625" style="38" bestFit="1" customWidth="1"/>
    <col min="5381" max="5381" width="13.08984375" style="38" customWidth="1"/>
    <col min="5382" max="5383" width="13.453125" style="38" bestFit="1" customWidth="1"/>
    <col min="5384" max="5384" width="13.36328125" style="38" customWidth="1"/>
    <col min="5385" max="5385" width="15.54296875" style="38" customWidth="1"/>
    <col min="5386" max="5633" width="9" style="38"/>
    <col min="5634" max="5634" width="51.453125" style="38" customWidth="1"/>
    <col min="5635" max="5635" width="13.08984375" style="38" customWidth="1"/>
    <col min="5636" max="5636" width="11.90625" style="38" bestFit="1" customWidth="1"/>
    <col min="5637" max="5637" width="13.08984375" style="38" customWidth="1"/>
    <col min="5638" max="5639" width="13.453125" style="38" bestFit="1" customWidth="1"/>
    <col min="5640" max="5640" width="13.36328125" style="38" customWidth="1"/>
    <col min="5641" max="5641" width="15.54296875" style="38" customWidth="1"/>
    <col min="5642" max="5889" width="9" style="38"/>
    <col min="5890" max="5890" width="51.453125" style="38" customWidth="1"/>
    <col min="5891" max="5891" width="13.08984375" style="38" customWidth="1"/>
    <col min="5892" max="5892" width="11.90625" style="38" bestFit="1" customWidth="1"/>
    <col min="5893" max="5893" width="13.08984375" style="38" customWidth="1"/>
    <col min="5894" max="5895" width="13.453125" style="38" bestFit="1" customWidth="1"/>
    <col min="5896" max="5896" width="13.36328125" style="38" customWidth="1"/>
    <col min="5897" max="5897" width="15.54296875" style="38" customWidth="1"/>
    <col min="5898" max="6145" width="9" style="38"/>
    <col min="6146" max="6146" width="51.453125" style="38" customWidth="1"/>
    <col min="6147" max="6147" width="13.08984375" style="38" customWidth="1"/>
    <col min="6148" max="6148" width="11.90625" style="38" bestFit="1" customWidth="1"/>
    <col min="6149" max="6149" width="13.08984375" style="38" customWidth="1"/>
    <col min="6150" max="6151" width="13.453125" style="38" bestFit="1" customWidth="1"/>
    <col min="6152" max="6152" width="13.36328125" style="38" customWidth="1"/>
    <col min="6153" max="6153" width="15.54296875" style="38" customWidth="1"/>
    <col min="6154" max="6401" width="9" style="38"/>
    <col min="6402" max="6402" width="51.453125" style="38" customWidth="1"/>
    <col min="6403" max="6403" width="13.08984375" style="38" customWidth="1"/>
    <col min="6404" max="6404" width="11.90625" style="38" bestFit="1" customWidth="1"/>
    <col min="6405" max="6405" width="13.08984375" style="38" customWidth="1"/>
    <col min="6406" max="6407" width="13.453125" style="38" bestFit="1" customWidth="1"/>
    <col min="6408" max="6408" width="13.36328125" style="38" customWidth="1"/>
    <col min="6409" max="6409" width="15.54296875" style="38" customWidth="1"/>
    <col min="6410" max="6657" width="9" style="38"/>
    <col min="6658" max="6658" width="51.453125" style="38" customWidth="1"/>
    <col min="6659" max="6659" width="13.08984375" style="38" customWidth="1"/>
    <col min="6660" max="6660" width="11.90625" style="38" bestFit="1" customWidth="1"/>
    <col min="6661" max="6661" width="13.08984375" style="38" customWidth="1"/>
    <col min="6662" max="6663" width="13.453125" style="38" bestFit="1" customWidth="1"/>
    <col min="6664" max="6664" width="13.36328125" style="38" customWidth="1"/>
    <col min="6665" max="6665" width="15.54296875" style="38" customWidth="1"/>
    <col min="6666" max="6913" width="9" style="38"/>
    <col min="6914" max="6914" width="51.453125" style="38" customWidth="1"/>
    <col min="6915" max="6915" width="13.08984375" style="38" customWidth="1"/>
    <col min="6916" max="6916" width="11.90625" style="38" bestFit="1" customWidth="1"/>
    <col min="6917" max="6917" width="13.08984375" style="38" customWidth="1"/>
    <col min="6918" max="6919" width="13.453125" style="38" bestFit="1" customWidth="1"/>
    <col min="6920" max="6920" width="13.36328125" style="38" customWidth="1"/>
    <col min="6921" max="6921" width="15.54296875" style="38" customWidth="1"/>
    <col min="6922" max="7169" width="9" style="38"/>
    <col min="7170" max="7170" width="51.453125" style="38" customWidth="1"/>
    <col min="7171" max="7171" width="13.08984375" style="38" customWidth="1"/>
    <col min="7172" max="7172" width="11.90625" style="38" bestFit="1" customWidth="1"/>
    <col min="7173" max="7173" width="13.08984375" style="38" customWidth="1"/>
    <col min="7174" max="7175" width="13.453125" style="38" bestFit="1" customWidth="1"/>
    <col min="7176" max="7176" width="13.36328125" style="38" customWidth="1"/>
    <col min="7177" max="7177" width="15.54296875" style="38" customWidth="1"/>
    <col min="7178" max="7425" width="9" style="38"/>
    <col min="7426" max="7426" width="51.453125" style="38" customWidth="1"/>
    <col min="7427" max="7427" width="13.08984375" style="38" customWidth="1"/>
    <col min="7428" max="7428" width="11.90625" style="38" bestFit="1" customWidth="1"/>
    <col min="7429" max="7429" width="13.08984375" style="38" customWidth="1"/>
    <col min="7430" max="7431" width="13.453125" style="38" bestFit="1" customWidth="1"/>
    <col min="7432" max="7432" width="13.36328125" style="38" customWidth="1"/>
    <col min="7433" max="7433" width="15.54296875" style="38" customWidth="1"/>
    <col min="7434" max="7681" width="9" style="38"/>
    <col min="7682" max="7682" width="51.453125" style="38" customWidth="1"/>
    <col min="7683" max="7683" width="13.08984375" style="38" customWidth="1"/>
    <col min="7684" max="7684" width="11.90625" style="38" bestFit="1" customWidth="1"/>
    <col min="7685" max="7685" width="13.08984375" style="38" customWidth="1"/>
    <col min="7686" max="7687" width="13.453125" style="38" bestFit="1" customWidth="1"/>
    <col min="7688" max="7688" width="13.36328125" style="38" customWidth="1"/>
    <col min="7689" max="7689" width="15.54296875" style="38" customWidth="1"/>
    <col min="7690" max="7937" width="9" style="38"/>
    <col min="7938" max="7938" width="51.453125" style="38" customWidth="1"/>
    <col min="7939" max="7939" width="13.08984375" style="38" customWidth="1"/>
    <col min="7940" max="7940" width="11.90625" style="38" bestFit="1" customWidth="1"/>
    <col min="7941" max="7941" width="13.08984375" style="38" customWidth="1"/>
    <col min="7942" max="7943" width="13.453125" style="38" bestFit="1" customWidth="1"/>
    <col min="7944" max="7944" width="13.36328125" style="38" customWidth="1"/>
    <col min="7945" max="7945" width="15.54296875" style="38" customWidth="1"/>
    <col min="7946" max="8193" width="9" style="38"/>
    <col min="8194" max="8194" width="51.453125" style="38" customWidth="1"/>
    <col min="8195" max="8195" width="13.08984375" style="38" customWidth="1"/>
    <col min="8196" max="8196" width="11.90625" style="38" bestFit="1" customWidth="1"/>
    <col min="8197" max="8197" width="13.08984375" style="38" customWidth="1"/>
    <col min="8198" max="8199" width="13.453125" style="38" bestFit="1" customWidth="1"/>
    <col min="8200" max="8200" width="13.36328125" style="38" customWidth="1"/>
    <col min="8201" max="8201" width="15.54296875" style="38" customWidth="1"/>
    <col min="8202" max="8449" width="9" style="38"/>
    <col min="8450" max="8450" width="51.453125" style="38" customWidth="1"/>
    <col min="8451" max="8451" width="13.08984375" style="38" customWidth="1"/>
    <col min="8452" max="8452" width="11.90625" style="38" bestFit="1" customWidth="1"/>
    <col min="8453" max="8453" width="13.08984375" style="38" customWidth="1"/>
    <col min="8454" max="8455" width="13.453125" style="38" bestFit="1" customWidth="1"/>
    <col min="8456" max="8456" width="13.36328125" style="38" customWidth="1"/>
    <col min="8457" max="8457" width="15.54296875" style="38" customWidth="1"/>
    <col min="8458" max="8705" width="9" style="38"/>
    <col min="8706" max="8706" width="51.453125" style="38" customWidth="1"/>
    <col min="8707" max="8707" width="13.08984375" style="38" customWidth="1"/>
    <col min="8708" max="8708" width="11.90625" style="38" bestFit="1" customWidth="1"/>
    <col min="8709" max="8709" width="13.08984375" style="38" customWidth="1"/>
    <col min="8710" max="8711" width="13.453125" style="38" bestFit="1" customWidth="1"/>
    <col min="8712" max="8712" width="13.36328125" style="38" customWidth="1"/>
    <col min="8713" max="8713" width="15.54296875" style="38" customWidth="1"/>
    <col min="8714" max="8961" width="9" style="38"/>
    <col min="8962" max="8962" width="51.453125" style="38" customWidth="1"/>
    <col min="8963" max="8963" width="13.08984375" style="38" customWidth="1"/>
    <col min="8964" max="8964" width="11.90625" style="38" bestFit="1" customWidth="1"/>
    <col min="8965" max="8965" width="13.08984375" style="38" customWidth="1"/>
    <col min="8966" max="8967" width="13.453125" style="38" bestFit="1" customWidth="1"/>
    <col min="8968" max="8968" width="13.36328125" style="38" customWidth="1"/>
    <col min="8969" max="8969" width="15.54296875" style="38" customWidth="1"/>
    <col min="8970" max="9217" width="9" style="38"/>
    <col min="9218" max="9218" width="51.453125" style="38" customWidth="1"/>
    <col min="9219" max="9219" width="13.08984375" style="38" customWidth="1"/>
    <col min="9220" max="9220" width="11.90625" style="38" bestFit="1" customWidth="1"/>
    <col min="9221" max="9221" width="13.08984375" style="38" customWidth="1"/>
    <col min="9222" max="9223" width="13.453125" style="38" bestFit="1" customWidth="1"/>
    <col min="9224" max="9224" width="13.36328125" style="38" customWidth="1"/>
    <col min="9225" max="9225" width="15.54296875" style="38" customWidth="1"/>
    <col min="9226" max="9473" width="9" style="38"/>
    <col min="9474" max="9474" width="51.453125" style="38" customWidth="1"/>
    <col min="9475" max="9475" width="13.08984375" style="38" customWidth="1"/>
    <col min="9476" max="9476" width="11.90625" style="38" bestFit="1" customWidth="1"/>
    <col min="9477" max="9477" width="13.08984375" style="38" customWidth="1"/>
    <col min="9478" max="9479" width="13.453125" style="38" bestFit="1" customWidth="1"/>
    <col min="9480" max="9480" width="13.36328125" style="38" customWidth="1"/>
    <col min="9481" max="9481" width="15.54296875" style="38" customWidth="1"/>
    <col min="9482" max="9729" width="9" style="38"/>
    <col min="9730" max="9730" width="51.453125" style="38" customWidth="1"/>
    <col min="9731" max="9731" width="13.08984375" style="38" customWidth="1"/>
    <col min="9732" max="9732" width="11.90625" style="38" bestFit="1" customWidth="1"/>
    <col min="9733" max="9733" width="13.08984375" style="38" customWidth="1"/>
    <col min="9734" max="9735" width="13.453125" style="38" bestFit="1" customWidth="1"/>
    <col min="9736" max="9736" width="13.36328125" style="38" customWidth="1"/>
    <col min="9737" max="9737" width="15.54296875" style="38" customWidth="1"/>
    <col min="9738" max="9985" width="9" style="38"/>
    <col min="9986" max="9986" width="51.453125" style="38" customWidth="1"/>
    <col min="9987" max="9987" width="13.08984375" style="38" customWidth="1"/>
    <col min="9988" max="9988" width="11.90625" style="38" bestFit="1" customWidth="1"/>
    <col min="9989" max="9989" width="13.08984375" style="38" customWidth="1"/>
    <col min="9990" max="9991" width="13.453125" style="38" bestFit="1" customWidth="1"/>
    <col min="9992" max="9992" width="13.36328125" style="38" customWidth="1"/>
    <col min="9993" max="9993" width="15.54296875" style="38" customWidth="1"/>
    <col min="9994" max="10241" width="9" style="38"/>
    <col min="10242" max="10242" width="51.453125" style="38" customWidth="1"/>
    <col min="10243" max="10243" width="13.08984375" style="38" customWidth="1"/>
    <col min="10244" max="10244" width="11.90625" style="38" bestFit="1" customWidth="1"/>
    <col min="10245" max="10245" width="13.08984375" style="38" customWidth="1"/>
    <col min="10246" max="10247" width="13.453125" style="38" bestFit="1" customWidth="1"/>
    <col min="10248" max="10248" width="13.36328125" style="38" customWidth="1"/>
    <col min="10249" max="10249" width="15.54296875" style="38" customWidth="1"/>
    <col min="10250" max="10497" width="9" style="38"/>
    <col min="10498" max="10498" width="51.453125" style="38" customWidth="1"/>
    <col min="10499" max="10499" width="13.08984375" style="38" customWidth="1"/>
    <col min="10500" max="10500" width="11.90625" style="38" bestFit="1" customWidth="1"/>
    <col min="10501" max="10501" width="13.08984375" style="38" customWidth="1"/>
    <col min="10502" max="10503" width="13.453125" style="38" bestFit="1" customWidth="1"/>
    <col min="10504" max="10504" width="13.36328125" style="38" customWidth="1"/>
    <col min="10505" max="10505" width="15.54296875" style="38" customWidth="1"/>
    <col min="10506" max="10753" width="9" style="38"/>
    <col min="10754" max="10754" width="51.453125" style="38" customWidth="1"/>
    <col min="10755" max="10755" width="13.08984375" style="38" customWidth="1"/>
    <col min="10756" max="10756" width="11.90625" style="38" bestFit="1" customWidth="1"/>
    <col min="10757" max="10757" width="13.08984375" style="38" customWidth="1"/>
    <col min="10758" max="10759" width="13.453125" style="38" bestFit="1" customWidth="1"/>
    <col min="10760" max="10760" width="13.36328125" style="38" customWidth="1"/>
    <col min="10761" max="10761" width="15.54296875" style="38" customWidth="1"/>
    <col min="10762" max="11009" width="9" style="38"/>
    <col min="11010" max="11010" width="51.453125" style="38" customWidth="1"/>
    <col min="11011" max="11011" width="13.08984375" style="38" customWidth="1"/>
    <col min="11012" max="11012" width="11.90625" style="38" bestFit="1" customWidth="1"/>
    <col min="11013" max="11013" width="13.08984375" style="38" customWidth="1"/>
    <col min="11014" max="11015" width="13.453125" style="38" bestFit="1" customWidth="1"/>
    <col min="11016" max="11016" width="13.36328125" style="38" customWidth="1"/>
    <col min="11017" max="11017" width="15.54296875" style="38" customWidth="1"/>
    <col min="11018" max="11265" width="9" style="38"/>
    <col min="11266" max="11266" width="51.453125" style="38" customWidth="1"/>
    <col min="11267" max="11267" width="13.08984375" style="38" customWidth="1"/>
    <col min="11268" max="11268" width="11.90625" style="38" bestFit="1" customWidth="1"/>
    <col min="11269" max="11269" width="13.08984375" style="38" customWidth="1"/>
    <col min="11270" max="11271" width="13.453125" style="38" bestFit="1" customWidth="1"/>
    <col min="11272" max="11272" width="13.36328125" style="38" customWidth="1"/>
    <col min="11273" max="11273" width="15.54296875" style="38" customWidth="1"/>
    <col min="11274" max="11521" width="9" style="38"/>
    <col min="11522" max="11522" width="51.453125" style="38" customWidth="1"/>
    <col min="11523" max="11523" width="13.08984375" style="38" customWidth="1"/>
    <col min="11524" max="11524" width="11.90625" style="38" bestFit="1" customWidth="1"/>
    <col min="11525" max="11525" width="13.08984375" style="38" customWidth="1"/>
    <col min="11526" max="11527" width="13.453125" style="38" bestFit="1" customWidth="1"/>
    <col min="11528" max="11528" width="13.36328125" style="38" customWidth="1"/>
    <col min="11529" max="11529" width="15.54296875" style="38" customWidth="1"/>
    <col min="11530" max="11777" width="9" style="38"/>
    <col min="11778" max="11778" width="51.453125" style="38" customWidth="1"/>
    <col min="11779" max="11779" width="13.08984375" style="38" customWidth="1"/>
    <col min="11780" max="11780" width="11.90625" style="38" bestFit="1" customWidth="1"/>
    <col min="11781" max="11781" width="13.08984375" style="38" customWidth="1"/>
    <col min="11782" max="11783" width="13.453125" style="38" bestFit="1" customWidth="1"/>
    <col min="11784" max="11784" width="13.36328125" style="38" customWidth="1"/>
    <col min="11785" max="11785" width="15.54296875" style="38" customWidth="1"/>
    <col min="11786" max="12033" width="9" style="38"/>
    <col min="12034" max="12034" width="51.453125" style="38" customWidth="1"/>
    <col min="12035" max="12035" width="13.08984375" style="38" customWidth="1"/>
    <col min="12036" max="12036" width="11.90625" style="38" bestFit="1" customWidth="1"/>
    <col min="12037" max="12037" width="13.08984375" style="38" customWidth="1"/>
    <col min="12038" max="12039" width="13.453125" style="38" bestFit="1" customWidth="1"/>
    <col min="12040" max="12040" width="13.36328125" style="38" customWidth="1"/>
    <col min="12041" max="12041" width="15.54296875" style="38" customWidth="1"/>
    <col min="12042" max="12289" width="9" style="38"/>
    <col min="12290" max="12290" width="51.453125" style="38" customWidth="1"/>
    <col min="12291" max="12291" width="13.08984375" style="38" customWidth="1"/>
    <col min="12292" max="12292" width="11.90625" style="38" bestFit="1" customWidth="1"/>
    <col min="12293" max="12293" width="13.08984375" style="38" customWidth="1"/>
    <col min="12294" max="12295" width="13.453125" style="38" bestFit="1" customWidth="1"/>
    <col min="12296" max="12296" width="13.36328125" style="38" customWidth="1"/>
    <col min="12297" max="12297" width="15.54296875" style="38" customWidth="1"/>
    <col min="12298" max="12545" width="9" style="38"/>
    <col min="12546" max="12546" width="51.453125" style="38" customWidth="1"/>
    <col min="12547" max="12547" width="13.08984375" style="38" customWidth="1"/>
    <col min="12548" max="12548" width="11.90625" style="38" bestFit="1" customWidth="1"/>
    <col min="12549" max="12549" width="13.08984375" style="38" customWidth="1"/>
    <col min="12550" max="12551" width="13.453125" style="38" bestFit="1" customWidth="1"/>
    <col min="12552" max="12552" width="13.36328125" style="38" customWidth="1"/>
    <col min="12553" max="12553" width="15.54296875" style="38" customWidth="1"/>
    <col min="12554" max="12801" width="9" style="38"/>
    <col min="12802" max="12802" width="51.453125" style="38" customWidth="1"/>
    <col min="12803" max="12803" width="13.08984375" style="38" customWidth="1"/>
    <col min="12804" max="12804" width="11.90625" style="38" bestFit="1" customWidth="1"/>
    <col min="12805" max="12805" width="13.08984375" style="38" customWidth="1"/>
    <col min="12806" max="12807" width="13.453125" style="38" bestFit="1" customWidth="1"/>
    <col min="12808" max="12808" width="13.36328125" style="38" customWidth="1"/>
    <col min="12809" max="12809" width="15.54296875" style="38" customWidth="1"/>
    <col min="12810" max="13057" width="9" style="38"/>
    <col min="13058" max="13058" width="51.453125" style="38" customWidth="1"/>
    <col min="13059" max="13059" width="13.08984375" style="38" customWidth="1"/>
    <col min="13060" max="13060" width="11.90625" style="38" bestFit="1" customWidth="1"/>
    <col min="13061" max="13061" width="13.08984375" style="38" customWidth="1"/>
    <col min="13062" max="13063" width="13.453125" style="38" bestFit="1" customWidth="1"/>
    <col min="13064" max="13064" width="13.36328125" style="38" customWidth="1"/>
    <col min="13065" max="13065" width="15.54296875" style="38" customWidth="1"/>
    <col min="13066" max="13313" width="9" style="38"/>
    <col min="13314" max="13314" width="51.453125" style="38" customWidth="1"/>
    <col min="13315" max="13315" width="13.08984375" style="38" customWidth="1"/>
    <col min="13316" max="13316" width="11.90625" style="38" bestFit="1" customWidth="1"/>
    <col min="13317" max="13317" width="13.08984375" style="38" customWidth="1"/>
    <col min="13318" max="13319" width="13.453125" style="38" bestFit="1" customWidth="1"/>
    <col min="13320" max="13320" width="13.36328125" style="38" customWidth="1"/>
    <col min="13321" max="13321" width="15.54296875" style="38" customWidth="1"/>
    <col min="13322" max="13569" width="9" style="38"/>
    <col min="13570" max="13570" width="51.453125" style="38" customWidth="1"/>
    <col min="13571" max="13571" width="13.08984375" style="38" customWidth="1"/>
    <col min="13572" max="13572" width="11.90625" style="38" bestFit="1" customWidth="1"/>
    <col min="13573" max="13573" width="13.08984375" style="38" customWidth="1"/>
    <col min="13574" max="13575" width="13.453125" style="38" bestFit="1" customWidth="1"/>
    <col min="13576" max="13576" width="13.36328125" style="38" customWidth="1"/>
    <col min="13577" max="13577" width="15.54296875" style="38" customWidth="1"/>
    <col min="13578" max="13825" width="9" style="38"/>
    <col min="13826" max="13826" width="51.453125" style="38" customWidth="1"/>
    <col min="13827" max="13827" width="13.08984375" style="38" customWidth="1"/>
    <col min="13828" max="13828" width="11.90625" style="38" bestFit="1" customWidth="1"/>
    <col min="13829" max="13829" width="13.08984375" style="38" customWidth="1"/>
    <col min="13830" max="13831" width="13.453125" style="38" bestFit="1" customWidth="1"/>
    <col min="13832" max="13832" width="13.36328125" style="38" customWidth="1"/>
    <col min="13833" max="13833" width="15.54296875" style="38" customWidth="1"/>
    <col min="13834" max="14081" width="9" style="38"/>
    <col min="14082" max="14082" width="51.453125" style="38" customWidth="1"/>
    <col min="14083" max="14083" width="13.08984375" style="38" customWidth="1"/>
    <col min="14084" max="14084" width="11.90625" style="38" bestFit="1" customWidth="1"/>
    <col min="14085" max="14085" width="13.08984375" style="38" customWidth="1"/>
    <col min="14086" max="14087" width="13.453125" style="38" bestFit="1" customWidth="1"/>
    <col min="14088" max="14088" width="13.36328125" style="38" customWidth="1"/>
    <col min="14089" max="14089" width="15.54296875" style="38" customWidth="1"/>
    <col min="14090" max="14337" width="9" style="38"/>
    <col min="14338" max="14338" width="51.453125" style="38" customWidth="1"/>
    <col min="14339" max="14339" width="13.08984375" style="38" customWidth="1"/>
    <col min="14340" max="14340" width="11.90625" style="38" bestFit="1" customWidth="1"/>
    <col min="14341" max="14341" width="13.08984375" style="38" customWidth="1"/>
    <col min="14342" max="14343" width="13.453125" style="38" bestFit="1" customWidth="1"/>
    <col min="14344" max="14344" width="13.36328125" style="38" customWidth="1"/>
    <col min="14345" max="14345" width="15.54296875" style="38" customWidth="1"/>
    <col min="14346" max="14593" width="9" style="38"/>
    <col min="14594" max="14594" width="51.453125" style="38" customWidth="1"/>
    <col min="14595" max="14595" width="13.08984375" style="38" customWidth="1"/>
    <col min="14596" max="14596" width="11.90625" style="38" bestFit="1" customWidth="1"/>
    <col min="14597" max="14597" width="13.08984375" style="38" customWidth="1"/>
    <col min="14598" max="14599" width="13.453125" style="38" bestFit="1" customWidth="1"/>
    <col min="14600" max="14600" width="13.36328125" style="38" customWidth="1"/>
    <col min="14601" max="14601" width="15.54296875" style="38" customWidth="1"/>
    <col min="14602" max="14849" width="9" style="38"/>
    <col min="14850" max="14850" width="51.453125" style="38" customWidth="1"/>
    <col min="14851" max="14851" width="13.08984375" style="38" customWidth="1"/>
    <col min="14852" max="14852" width="11.90625" style="38" bestFit="1" customWidth="1"/>
    <col min="14853" max="14853" width="13.08984375" style="38" customWidth="1"/>
    <col min="14854" max="14855" width="13.453125" style="38" bestFit="1" customWidth="1"/>
    <col min="14856" max="14856" width="13.36328125" style="38" customWidth="1"/>
    <col min="14857" max="14857" width="15.54296875" style="38" customWidth="1"/>
    <col min="14858" max="15105" width="9" style="38"/>
    <col min="15106" max="15106" width="51.453125" style="38" customWidth="1"/>
    <col min="15107" max="15107" width="13.08984375" style="38" customWidth="1"/>
    <col min="15108" max="15108" width="11.90625" style="38" bestFit="1" customWidth="1"/>
    <col min="15109" max="15109" width="13.08984375" style="38" customWidth="1"/>
    <col min="15110" max="15111" width="13.453125" style="38" bestFit="1" customWidth="1"/>
    <col min="15112" max="15112" width="13.36328125" style="38" customWidth="1"/>
    <col min="15113" max="15113" width="15.54296875" style="38" customWidth="1"/>
    <col min="15114" max="15361" width="9" style="38"/>
    <col min="15362" max="15362" width="51.453125" style="38" customWidth="1"/>
    <col min="15363" max="15363" width="13.08984375" style="38" customWidth="1"/>
    <col min="15364" max="15364" width="11.90625" style="38" bestFit="1" customWidth="1"/>
    <col min="15365" max="15365" width="13.08984375" style="38" customWidth="1"/>
    <col min="15366" max="15367" width="13.453125" style="38" bestFit="1" customWidth="1"/>
    <col min="15368" max="15368" width="13.36328125" style="38" customWidth="1"/>
    <col min="15369" max="15369" width="15.54296875" style="38" customWidth="1"/>
    <col min="15370" max="15617" width="9" style="38"/>
    <col min="15618" max="15618" width="51.453125" style="38" customWidth="1"/>
    <col min="15619" max="15619" width="13.08984375" style="38" customWidth="1"/>
    <col min="15620" max="15620" width="11.90625" style="38" bestFit="1" customWidth="1"/>
    <col min="15621" max="15621" width="13.08984375" style="38" customWidth="1"/>
    <col min="15622" max="15623" width="13.453125" style="38" bestFit="1" customWidth="1"/>
    <col min="15624" max="15624" width="13.36328125" style="38" customWidth="1"/>
    <col min="15625" max="15625" width="15.54296875" style="38" customWidth="1"/>
    <col min="15626" max="15873" width="9" style="38"/>
    <col min="15874" max="15874" width="51.453125" style="38" customWidth="1"/>
    <col min="15875" max="15875" width="13.08984375" style="38" customWidth="1"/>
    <col min="15876" max="15876" width="11.90625" style="38" bestFit="1" customWidth="1"/>
    <col min="15877" max="15877" width="13.08984375" style="38" customWidth="1"/>
    <col min="15878" max="15879" width="13.453125" style="38" bestFit="1" customWidth="1"/>
    <col min="15880" max="15880" width="13.36328125" style="38" customWidth="1"/>
    <col min="15881" max="15881" width="15.54296875" style="38" customWidth="1"/>
    <col min="15882" max="16129" width="9" style="38"/>
    <col min="16130" max="16130" width="51.453125" style="38" customWidth="1"/>
    <col min="16131" max="16131" width="13.08984375" style="38" customWidth="1"/>
    <col min="16132" max="16132" width="11.90625" style="38" bestFit="1" customWidth="1"/>
    <col min="16133" max="16133" width="13.08984375" style="38" customWidth="1"/>
    <col min="16134" max="16135" width="13.453125" style="38" bestFit="1" customWidth="1"/>
    <col min="16136" max="16136" width="13.36328125" style="38" customWidth="1"/>
    <col min="16137" max="16137" width="15.54296875" style="38" customWidth="1"/>
    <col min="16138" max="16384" width="9" style="38"/>
  </cols>
  <sheetData>
    <row r="1" spans="1:8" x14ac:dyDescent="0.35">
      <c r="A1" s="17">
        <f>'B01'!A1</f>
        <v>0</v>
      </c>
      <c r="B1" s="36"/>
      <c r="C1" s="37"/>
      <c r="D1" s="37"/>
      <c r="E1" s="37"/>
      <c r="F1" s="274" t="s">
        <v>107</v>
      </c>
      <c r="G1" s="274"/>
      <c r="H1" s="274"/>
    </row>
    <row r="2" spans="1:8" x14ac:dyDescent="0.35">
      <c r="B2" s="36"/>
      <c r="C2" s="37"/>
      <c r="D2" s="37"/>
      <c r="E2" s="37"/>
      <c r="F2" s="39"/>
      <c r="G2" s="39"/>
      <c r="H2" s="39"/>
    </row>
    <row r="3" spans="1:8" ht="18.649999999999999" customHeight="1" x14ac:dyDescent="0.35">
      <c r="B3" s="327" t="s">
        <v>77</v>
      </c>
      <c r="C3" s="327"/>
      <c r="D3" s="327"/>
      <c r="E3" s="327"/>
      <c r="F3" s="327"/>
      <c r="G3" s="327"/>
      <c r="H3" s="327"/>
    </row>
    <row r="4" spans="1:8" ht="18.649999999999999" customHeight="1" x14ac:dyDescent="0.35">
      <c r="A4" s="331" t="str">
        <f>'B01'!A4:D4</f>
        <v>(Kèm theo Nghị quyết số         /NQ-HĐND ngày      /     /2026 của HĐND xã Tân Lợi)</v>
      </c>
      <c r="B4" s="331"/>
      <c r="C4" s="331"/>
      <c r="D4" s="331"/>
      <c r="E4" s="331"/>
      <c r="F4" s="331"/>
      <c r="G4" s="331"/>
      <c r="H4" s="331"/>
    </row>
    <row r="5" spans="1:8" ht="21" customHeight="1" x14ac:dyDescent="0.35">
      <c r="B5" s="37"/>
      <c r="C5" s="37"/>
      <c r="D5" s="37"/>
      <c r="E5" s="37"/>
      <c r="F5" s="328" t="s">
        <v>160</v>
      </c>
      <c r="G5" s="328"/>
      <c r="H5" s="328"/>
    </row>
    <row r="6" spans="1:8" ht="20.75" customHeight="1" x14ac:dyDescent="0.35">
      <c r="A6" s="332" t="s">
        <v>1</v>
      </c>
      <c r="B6" s="332" t="s">
        <v>0</v>
      </c>
      <c r="C6" s="333" t="s">
        <v>67</v>
      </c>
      <c r="D6" s="334"/>
      <c r="E6" s="335"/>
      <c r="F6" s="332" t="s">
        <v>75</v>
      </c>
      <c r="G6" s="332"/>
      <c r="H6" s="332"/>
    </row>
    <row r="7" spans="1:8" ht="33.9" customHeight="1" x14ac:dyDescent="0.35">
      <c r="A7" s="332"/>
      <c r="B7" s="332"/>
      <c r="C7" s="53" t="s">
        <v>63</v>
      </c>
      <c r="D7" s="53" t="s">
        <v>64</v>
      </c>
      <c r="E7" s="53" t="s">
        <v>65</v>
      </c>
      <c r="F7" s="53" t="s">
        <v>63</v>
      </c>
      <c r="G7" s="53" t="s">
        <v>64</v>
      </c>
      <c r="H7" s="53" t="s">
        <v>65</v>
      </c>
    </row>
    <row r="8" spans="1:8" ht="25.5" customHeight="1" x14ac:dyDescent="0.35">
      <c r="A8" s="76"/>
      <c r="B8" s="53" t="s">
        <v>39</v>
      </c>
      <c r="C8" s="83">
        <f>C9+C19</f>
        <v>405049.65600000002</v>
      </c>
      <c r="D8" s="83">
        <f>D9+D19</f>
        <v>405049.65600000002</v>
      </c>
      <c r="E8" s="83">
        <f t="shared" ref="E8:H8" si="0">E9+E18</f>
        <v>0</v>
      </c>
      <c r="F8" s="83">
        <f t="shared" si="0"/>
        <v>518756.22700000001</v>
      </c>
      <c r="G8" s="83">
        <f t="shared" si="0"/>
        <v>518756.22700000001</v>
      </c>
      <c r="H8" s="83">
        <f t="shared" si="0"/>
        <v>0</v>
      </c>
    </row>
    <row r="9" spans="1:8" s="41" customFormat="1" ht="39.65" customHeight="1" x14ac:dyDescent="0.3">
      <c r="A9" s="77">
        <v>1</v>
      </c>
      <c r="B9" s="40" t="s">
        <v>88</v>
      </c>
      <c r="C9" s="80">
        <f>SUM(C10:C18)</f>
        <v>405049.65600000002</v>
      </c>
      <c r="D9" s="80">
        <f>SUM(D10:D18)</f>
        <v>405049.65600000002</v>
      </c>
      <c r="E9" s="80">
        <f t="shared" ref="E9:G9" si="1">SUM(E10:E18)</f>
        <v>0</v>
      </c>
      <c r="F9" s="80">
        <f>SUM(F10:F18)</f>
        <v>443354.62160000001</v>
      </c>
      <c r="G9" s="80">
        <f t="shared" si="1"/>
        <v>443354.62160000001</v>
      </c>
      <c r="H9" s="80">
        <f t="shared" ref="H9" si="2">SUM(H10:H17)</f>
        <v>0</v>
      </c>
    </row>
    <row r="10" spans="1:8" ht="25.5" customHeight="1" x14ac:dyDescent="0.35">
      <c r="A10" s="78" t="s">
        <v>79</v>
      </c>
      <c r="B10" s="104" t="s">
        <v>162</v>
      </c>
      <c r="C10" s="81">
        <v>71422.725999999995</v>
      </c>
      <c r="D10" s="81">
        <f>C10</f>
        <v>71422.725999999995</v>
      </c>
      <c r="E10" s="66">
        <f t="shared" ref="E10:E17" si="3">C10-D10</f>
        <v>0</v>
      </c>
      <c r="F10" s="82">
        <f>C10*1.1</f>
        <v>78564.998600000006</v>
      </c>
      <c r="G10" s="82">
        <f>D10*1.1</f>
        <v>78564.998600000006</v>
      </c>
      <c r="H10" s="66">
        <f>F10-G10</f>
        <v>0</v>
      </c>
    </row>
    <row r="11" spans="1:8" ht="25.5" customHeight="1" x14ac:dyDescent="0.35">
      <c r="A11" s="78" t="s">
        <v>80</v>
      </c>
      <c r="B11" s="104" t="s">
        <v>163</v>
      </c>
      <c r="C11" s="81">
        <v>47891.718000000001</v>
      </c>
      <c r="D11" s="81">
        <f t="shared" ref="D11:D18" si="4">C11</f>
        <v>47891.718000000001</v>
      </c>
      <c r="E11" s="66">
        <f t="shared" si="3"/>
        <v>0</v>
      </c>
      <c r="F11" s="82">
        <f t="shared" ref="F11:F18" si="5">C11*1.1</f>
        <v>52680.889800000004</v>
      </c>
      <c r="G11" s="82">
        <f t="shared" ref="G11:G18" si="6">D11*1.1</f>
        <v>52680.889800000004</v>
      </c>
      <c r="H11" s="66">
        <f t="shared" ref="H11:H17" si="7">F11-G11</f>
        <v>0</v>
      </c>
    </row>
    <row r="12" spans="1:8" ht="25.5" customHeight="1" x14ac:dyDescent="0.35">
      <c r="A12" s="78" t="s">
        <v>81</v>
      </c>
      <c r="B12" s="105" t="s">
        <v>164</v>
      </c>
      <c r="C12" s="81">
        <v>42904.55</v>
      </c>
      <c r="D12" s="81">
        <f t="shared" si="4"/>
        <v>42904.55</v>
      </c>
      <c r="E12" s="66">
        <f t="shared" si="3"/>
        <v>0</v>
      </c>
      <c r="F12" s="82">
        <f t="shared" si="5"/>
        <v>47195.005000000005</v>
      </c>
      <c r="G12" s="82">
        <f t="shared" si="6"/>
        <v>47195.005000000005</v>
      </c>
      <c r="H12" s="66">
        <f t="shared" si="7"/>
        <v>0</v>
      </c>
    </row>
    <row r="13" spans="1:8" ht="25.5" customHeight="1" x14ac:dyDescent="0.35">
      <c r="A13" s="78" t="s">
        <v>82</v>
      </c>
      <c r="B13" s="104" t="s">
        <v>165</v>
      </c>
      <c r="C13" s="81">
        <v>62248.008000000002</v>
      </c>
      <c r="D13" s="81">
        <f t="shared" si="4"/>
        <v>62248.008000000002</v>
      </c>
      <c r="E13" s="66">
        <f t="shared" si="3"/>
        <v>0</v>
      </c>
      <c r="F13" s="82">
        <f t="shared" si="5"/>
        <v>68472.808800000013</v>
      </c>
      <c r="G13" s="82">
        <f t="shared" si="6"/>
        <v>68472.808800000013</v>
      </c>
      <c r="H13" s="66">
        <f t="shared" si="7"/>
        <v>0</v>
      </c>
    </row>
    <row r="14" spans="1:8" ht="25.5" customHeight="1" x14ac:dyDescent="0.35">
      <c r="A14" s="78" t="s">
        <v>83</v>
      </c>
      <c r="B14" s="104" t="s">
        <v>166</v>
      </c>
      <c r="C14" s="81">
        <v>27065.690000000002</v>
      </c>
      <c r="D14" s="81">
        <f t="shared" si="4"/>
        <v>27065.690000000002</v>
      </c>
      <c r="E14" s="66">
        <f t="shared" si="3"/>
        <v>0</v>
      </c>
      <c r="F14" s="82">
        <f t="shared" si="5"/>
        <v>29772.259000000005</v>
      </c>
      <c r="G14" s="82">
        <f t="shared" si="6"/>
        <v>29772.259000000005</v>
      </c>
      <c r="H14" s="66">
        <f t="shared" si="7"/>
        <v>0</v>
      </c>
    </row>
    <row r="15" spans="1:8" ht="25.5" customHeight="1" x14ac:dyDescent="0.35">
      <c r="A15" s="78" t="s">
        <v>84</v>
      </c>
      <c r="B15" s="104" t="s">
        <v>167</v>
      </c>
      <c r="C15" s="81">
        <v>59892.55</v>
      </c>
      <c r="D15" s="81">
        <f t="shared" si="4"/>
        <v>59892.55</v>
      </c>
      <c r="E15" s="66">
        <f t="shared" si="3"/>
        <v>0</v>
      </c>
      <c r="F15" s="82">
        <f t="shared" si="5"/>
        <v>65881.805000000008</v>
      </c>
      <c r="G15" s="82">
        <f t="shared" si="6"/>
        <v>65881.805000000008</v>
      </c>
      <c r="H15" s="66">
        <f t="shared" si="7"/>
        <v>0</v>
      </c>
    </row>
    <row r="16" spans="1:8" ht="29.4" customHeight="1" x14ac:dyDescent="0.35">
      <c r="A16" s="78" t="s">
        <v>85</v>
      </c>
      <c r="B16" s="106" t="s">
        <v>168</v>
      </c>
      <c r="C16" s="81">
        <v>23077.5</v>
      </c>
      <c r="D16" s="81">
        <f t="shared" si="4"/>
        <v>23077.5</v>
      </c>
      <c r="E16" s="66">
        <f t="shared" si="3"/>
        <v>0</v>
      </c>
      <c r="F16" s="129">
        <f t="shared" si="5"/>
        <v>25385.250000000004</v>
      </c>
      <c r="G16" s="129">
        <f t="shared" si="6"/>
        <v>25385.250000000004</v>
      </c>
      <c r="H16" s="66">
        <f t="shared" si="7"/>
        <v>0</v>
      </c>
    </row>
    <row r="17" spans="1:10" ht="25.5" customHeight="1" x14ac:dyDescent="0.35">
      <c r="A17" s="78" t="s">
        <v>86</v>
      </c>
      <c r="B17" s="128" t="s">
        <v>169</v>
      </c>
      <c r="C17" s="81">
        <v>2000</v>
      </c>
      <c r="D17" s="81">
        <f t="shared" si="4"/>
        <v>2000</v>
      </c>
      <c r="E17" s="66">
        <f t="shared" si="3"/>
        <v>0</v>
      </c>
      <c r="F17" s="82">
        <v>0</v>
      </c>
      <c r="G17" s="82">
        <v>0</v>
      </c>
      <c r="H17" s="66">
        <f t="shared" si="7"/>
        <v>0</v>
      </c>
    </row>
    <row r="18" spans="1:10" s="41" customFormat="1" ht="25.5" customHeight="1" x14ac:dyDescent="0.3">
      <c r="A18" s="78" t="s">
        <v>171</v>
      </c>
      <c r="B18" s="106" t="s">
        <v>170</v>
      </c>
      <c r="C18" s="81">
        <v>68546.914000000004</v>
      </c>
      <c r="D18" s="81">
        <f t="shared" si="4"/>
        <v>68546.914000000004</v>
      </c>
      <c r="E18" s="67">
        <f t="shared" ref="E18:H18" si="8">SUM(E19:E21)</f>
        <v>0</v>
      </c>
      <c r="F18" s="82">
        <f t="shared" si="5"/>
        <v>75401.605400000015</v>
      </c>
      <c r="G18" s="82">
        <f t="shared" si="6"/>
        <v>75401.605400000015</v>
      </c>
      <c r="H18" s="67">
        <f t="shared" si="8"/>
        <v>0</v>
      </c>
    </row>
    <row r="19" spans="1:10" s="17" customFormat="1" ht="25.5" customHeight="1" x14ac:dyDescent="0.3">
      <c r="A19" s="107">
        <v>2</v>
      </c>
      <c r="B19" s="30" t="s">
        <v>87</v>
      </c>
      <c r="C19" s="102"/>
      <c r="D19" s="102"/>
      <c r="E19" s="102">
        <f>C19-D19</f>
        <v>0</v>
      </c>
      <c r="F19" s="102"/>
      <c r="G19" s="102"/>
      <c r="H19" s="102">
        <f>F19-G19</f>
        <v>0</v>
      </c>
    </row>
    <row r="20" spans="1:10" s="12" customFormat="1" ht="25.5" hidden="1" customHeight="1" x14ac:dyDescent="0.35">
      <c r="A20" s="79" t="s">
        <v>42</v>
      </c>
      <c r="B20" s="20"/>
      <c r="C20" s="66"/>
      <c r="D20" s="66"/>
      <c r="E20" s="66">
        <f>C20-D20</f>
        <v>0</v>
      </c>
      <c r="F20" s="66"/>
      <c r="G20" s="66"/>
      <c r="H20" s="66">
        <f>F20-G20</f>
        <v>0</v>
      </c>
    </row>
    <row r="21" spans="1:10" ht="25.5" hidden="1" customHeight="1" x14ac:dyDescent="0.35">
      <c r="A21" s="79" t="s">
        <v>43</v>
      </c>
      <c r="B21" s="42"/>
      <c r="C21" s="43"/>
      <c r="D21" s="43"/>
      <c r="E21" s="43"/>
      <c r="F21" s="43"/>
      <c r="G21" s="43"/>
      <c r="H21" s="43"/>
    </row>
    <row r="22" spans="1:10" x14ac:dyDescent="0.35">
      <c r="D22" s="336"/>
      <c r="E22" s="336"/>
      <c r="F22" s="336"/>
      <c r="G22" s="336"/>
      <c r="H22" s="336"/>
    </row>
    <row r="23" spans="1:10" hidden="1" x14ac:dyDescent="0.35">
      <c r="B23" s="44"/>
      <c r="D23" s="337" t="s">
        <v>92</v>
      </c>
      <c r="E23" s="337"/>
      <c r="F23" s="337"/>
      <c r="G23" s="337"/>
      <c r="H23" s="337"/>
      <c r="J23" s="45"/>
    </row>
    <row r="24" spans="1:10" ht="33.9" hidden="1" customHeight="1" x14ac:dyDescent="0.35">
      <c r="A24" s="277" t="str">
        <f>'B01'!A17:B17</f>
        <v>PHÒNG KINH TẾ
Kế toán trưởng                          Trưởng phòng</v>
      </c>
      <c r="B24" s="277"/>
      <c r="C24" s="277"/>
      <c r="D24" s="329" t="s">
        <v>91</v>
      </c>
      <c r="E24" s="330"/>
      <c r="F24" s="330"/>
      <c r="G24" s="330"/>
      <c r="H24" s="330"/>
      <c r="J24" s="45"/>
    </row>
    <row r="25" spans="1:10" hidden="1" x14ac:dyDescent="0.35">
      <c r="B25" s="37"/>
      <c r="D25" s="330"/>
      <c r="E25" s="330"/>
      <c r="F25" s="330"/>
      <c r="G25" s="330"/>
      <c r="H25" s="330"/>
      <c r="J25" s="46"/>
    </row>
    <row r="26" spans="1:10" hidden="1" x14ac:dyDescent="0.35">
      <c r="B26" s="37"/>
      <c r="F26" s="37"/>
    </row>
    <row r="27" spans="1:10" x14ac:dyDescent="0.35">
      <c r="B27" s="37"/>
    </row>
    <row r="28" spans="1:10" x14ac:dyDescent="0.35">
      <c r="B28" s="37"/>
    </row>
    <row r="29" spans="1:10" x14ac:dyDescent="0.35">
      <c r="B29" s="37"/>
    </row>
    <row r="30" spans="1:10" x14ac:dyDescent="0.35">
      <c r="B30" s="44"/>
      <c r="D30" s="330"/>
      <c r="E30" s="330"/>
      <c r="F30" s="330"/>
      <c r="G30" s="330"/>
      <c r="H30" s="330"/>
    </row>
  </sheetData>
  <mergeCells count="14">
    <mergeCell ref="D25:H25"/>
    <mergeCell ref="D30:H30"/>
    <mergeCell ref="B6:B7"/>
    <mergeCell ref="C6:E6"/>
    <mergeCell ref="F6:H6"/>
    <mergeCell ref="D22:H22"/>
    <mergeCell ref="D23:H23"/>
    <mergeCell ref="F1:H1"/>
    <mergeCell ref="B3:H3"/>
    <mergeCell ref="F5:H5"/>
    <mergeCell ref="D24:H24"/>
    <mergeCell ref="A4:H4"/>
    <mergeCell ref="A6:A7"/>
    <mergeCell ref="A24:C24"/>
  </mergeCells>
  <printOptions horizontalCentered="1"/>
  <pageMargins left="0.5" right="0.25" top="0.5" bottom="0.25" header="0.31496062992126" footer="0.31496062992126"/>
  <pageSetup paperSize="9" scale="90" orientation="portrait" r:id="rId1"/>
  <headerFoot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50"/>
  </sheetPr>
  <dimension ref="A1:J63"/>
  <sheetViews>
    <sheetView view="pageBreakPreview" topLeftCell="A26" zoomScaleNormal="100" zoomScaleSheetLayoutView="100" workbookViewId="0">
      <selection activeCell="K45" sqref="K45"/>
    </sheetView>
  </sheetViews>
  <sheetFormatPr defaultRowHeight="15.5" x14ac:dyDescent="0.35"/>
  <cols>
    <col min="1" max="1" width="4.90625" style="32" customWidth="1"/>
    <col min="2" max="2" width="8.08984375" style="32" customWidth="1"/>
    <col min="3" max="3" width="6.08984375" style="32" customWidth="1"/>
    <col min="4" max="4" width="7" style="32" customWidth="1"/>
    <col min="5" max="5" width="52" style="32" customWidth="1"/>
    <col min="6" max="6" width="14.453125" style="33" customWidth="1"/>
    <col min="7" max="7" width="15.453125" style="32" customWidth="1"/>
    <col min="8" max="8" width="11" style="32" customWidth="1"/>
    <col min="9" max="9" width="18.36328125" style="32" customWidth="1"/>
    <col min="10" max="10" width="23" style="32" customWidth="1"/>
    <col min="11" max="238" width="9" style="32"/>
    <col min="239" max="239" width="9.54296875" style="32" customWidth="1"/>
    <col min="240" max="240" width="8.6328125" style="32" customWidth="1"/>
    <col min="241" max="241" width="8.54296875" style="32" customWidth="1"/>
    <col min="242" max="242" width="33" style="32" customWidth="1"/>
    <col min="243" max="243" width="18.36328125" style="32" customWidth="1"/>
    <col min="244" max="244" width="10.453125" style="32" customWidth="1"/>
    <col min="245" max="245" width="14.453125" style="32" bestFit="1" customWidth="1"/>
    <col min="246" max="246" width="9" style="32"/>
    <col min="247" max="247" width="14" style="32" bestFit="1" customWidth="1"/>
    <col min="248" max="494" width="9" style="32"/>
    <col min="495" max="495" width="9.54296875" style="32" customWidth="1"/>
    <col min="496" max="496" width="8.6328125" style="32" customWidth="1"/>
    <col min="497" max="497" width="8.54296875" style="32" customWidth="1"/>
    <col min="498" max="498" width="33" style="32" customWidth="1"/>
    <col min="499" max="499" width="18.36328125" style="32" customWidth="1"/>
    <col min="500" max="500" width="10.453125" style="32" customWidth="1"/>
    <col min="501" max="501" width="14.453125" style="32" bestFit="1" customWidth="1"/>
    <col min="502" max="502" width="9" style="32"/>
    <col min="503" max="503" width="14" style="32" bestFit="1" customWidth="1"/>
    <col min="504" max="750" width="9" style="32"/>
    <col min="751" max="751" width="9.54296875" style="32" customWidth="1"/>
    <col min="752" max="752" width="8.6328125" style="32" customWidth="1"/>
    <col min="753" max="753" width="8.54296875" style="32" customWidth="1"/>
    <col min="754" max="754" width="33" style="32" customWidth="1"/>
    <col min="755" max="755" width="18.36328125" style="32" customWidth="1"/>
    <col min="756" max="756" width="10.453125" style="32" customWidth="1"/>
    <col min="757" max="757" width="14.453125" style="32" bestFit="1" customWidth="1"/>
    <col min="758" max="758" width="9" style="32"/>
    <col min="759" max="759" width="14" style="32" bestFit="1" customWidth="1"/>
    <col min="760" max="1006" width="9" style="32"/>
    <col min="1007" max="1007" width="9.54296875" style="32" customWidth="1"/>
    <col min="1008" max="1008" width="8.6328125" style="32" customWidth="1"/>
    <col min="1009" max="1009" width="8.54296875" style="32" customWidth="1"/>
    <col min="1010" max="1010" width="33" style="32" customWidth="1"/>
    <col min="1011" max="1011" width="18.36328125" style="32" customWidth="1"/>
    <col min="1012" max="1012" width="10.453125" style="32" customWidth="1"/>
    <col min="1013" max="1013" width="14.453125" style="32" bestFit="1" customWidth="1"/>
    <col min="1014" max="1014" width="9" style="32"/>
    <col min="1015" max="1015" width="14" style="32" bestFit="1" customWidth="1"/>
    <col min="1016" max="1262" width="9" style="32"/>
    <col min="1263" max="1263" width="9.54296875" style="32" customWidth="1"/>
    <col min="1264" max="1264" width="8.6328125" style="32" customWidth="1"/>
    <col min="1265" max="1265" width="8.54296875" style="32" customWidth="1"/>
    <col min="1266" max="1266" width="33" style="32" customWidth="1"/>
    <col min="1267" max="1267" width="18.36328125" style="32" customWidth="1"/>
    <col min="1268" max="1268" width="10.453125" style="32" customWidth="1"/>
    <col min="1269" max="1269" width="14.453125" style="32" bestFit="1" customWidth="1"/>
    <col min="1270" max="1270" width="9" style="32"/>
    <col min="1271" max="1271" width="14" style="32" bestFit="1" customWidth="1"/>
    <col min="1272" max="1518" width="9" style="32"/>
    <col min="1519" max="1519" width="9.54296875" style="32" customWidth="1"/>
    <col min="1520" max="1520" width="8.6328125" style="32" customWidth="1"/>
    <col min="1521" max="1521" width="8.54296875" style="32" customWidth="1"/>
    <col min="1522" max="1522" width="33" style="32" customWidth="1"/>
    <col min="1523" max="1523" width="18.36328125" style="32" customWidth="1"/>
    <col min="1524" max="1524" width="10.453125" style="32" customWidth="1"/>
    <col min="1525" max="1525" width="14.453125" style="32" bestFit="1" customWidth="1"/>
    <col min="1526" max="1526" width="9" style="32"/>
    <col min="1527" max="1527" width="14" style="32" bestFit="1" customWidth="1"/>
    <col min="1528" max="1774" width="9" style="32"/>
    <col min="1775" max="1775" width="9.54296875" style="32" customWidth="1"/>
    <col min="1776" max="1776" width="8.6328125" style="32" customWidth="1"/>
    <col min="1777" max="1777" width="8.54296875" style="32" customWidth="1"/>
    <col min="1778" max="1778" width="33" style="32" customWidth="1"/>
    <col min="1779" max="1779" width="18.36328125" style="32" customWidth="1"/>
    <col min="1780" max="1780" width="10.453125" style="32" customWidth="1"/>
    <col min="1781" max="1781" width="14.453125" style="32" bestFit="1" customWidth="1"/>
    <col min="1782" max="1782" width="9" style="32"/>
    <col min="1783" max="1783" width="14" style="32" bestFit="1" customWidth="1"/>
    <col min="1784" max="2030" width="9" style="32"/>
    <col min="2031" max="2031" width="9.54296875" style="32" customWidth="1"/>
    <col min="2032" max="2032" width="8.6328125" style="32" customWidth="1"/>
    <col min="2033" max="2033" width="8.54296875" style="32" customWidth="1"/>
    <col min="2034" max="2034" width="33" style="32" customWidth="1"/>
    <col min="2035" max="2035" width="18.36328125" style="32" customWidth="1"/>
    <col min="2036" max="2036" width="10.453125" style="32" customWidth="1"/>
    <col min="2037" max="2037" width="14.453125" style="32" bestFit="1" customWidth="1"/>
    <col min="2038" max="2038" width="9" style="32"/>
    <col min="2039" max="2039" width="14" style="32" bestFit="1" customWidth="1"/>
    <col min="2040" max="2286" width="9" style="32"/>
    <col min="2287" max="2287" width="9.54296875" style="32" customWidth="1"/>
    <col min="2288" max="2288" width="8.6328125" style="32" customWidth="1"/>
    <col min="2289" max="2289" width="8.54296875" style="32" customWidth="1"/>
    <col min="2290" max="2290" width="33" style="32" customWidth="1"/>
    <col min="2291" max="2291" width="18.36328125" style="32" customWidth="1"/>
    <col min="2292" max="2292" width="10.453125" style="32" customWidth="1"/>
    <col min="2293" max="2293" width="14.453125" style="32" bestFit="1" customWidth="1"/>
    <col min="2294" max="2294" width="9" style="32"/>
    <col min="2295" max="2295" width="14" style="32" bestFit="1" customWidth="1"/>
    <col min="2296" max="2542" width="9" style="32"/>
    <col min="2543" max="2543" width="9.54296875" style="32" customWidth="1"/>
    <col min="2544" max="2544" width="8.6328125" style="32" customWidth="1"/>
    <col min="2545" max="2545" width="8.54296875" style="32" customWidth="1"/>
    <col min="2546" max="2546" width="33" style="32" customWidth="1"/>
    <col min="2547" max="2547" width="18.36328125" style="32" customWidth="1"/>
    <col min="2548" max="2548" width="10.453125" style="32" customWidth="1"/>
    <col min="2549" max="2549" width="14.453125" style="32" bestFit="1" customWidth="1"/>
    <col min="2550" max="2550" width="9" style="32"/>
    <col min="2551" max="2551" width="14" style="32" bestFit="1" customWidth="1"/>
    <col min="2552" max="2798" width="9" style="32"/>
    <col min="2799" max="2799" width="9.54296875" style="32" customWidth="1"/>
    <col min="2800" max="2800" width="8.6328125" style="32" customWidth="1"/>
    <col min="2801" max="2801" width="8.54296875" style="32" customWidth="1"/>
    <col min="2802" max="2802" width="33" style="32" customWidth="1"/>
    <col min="2803" max="2803" width="18.36328125" style="32" customWidth="1"/>
    <col min="2804" max="2804" width="10.453125" style="32" customWidth="1"/>
    <col min="2805" max="2805" width="14.453125" style="32" bestFit="1" customWidth="1"/>
    <col min="2806" max="2806" width="9" style="32"/>
    <col min="2807" max="2807" width="14" style="32" bestFit="1" customWidth="1"/>
    <col min="2808" max="3054" width="9" style="32"/>
    <col min="3055" max="3055" width="9.54296875" style="32" customWidth="1"/>
    <col min="3056" max="3056" width="8.6328125" style="32" customWidth="1"/>
    <col min="3057" max="3057" width="8.54296875" style="32" customWidth="1"/>
    <col min="3058" max="3058" width="33" style="32" customWidth="1"/>
    <col min="3059" max="3059" width="18.36328125" style="32" customWidth="1"/>
    <col min="3060" max="3060" width="10.453125" style="32" customWidth="1"/>
    <col min="3061" max="3061" width="14.453125" style="32" bestFit="1" customWidth="1"/>
    <col min="3062" max="3062" width="9" style="32"/>
    <col min="3063" max="3063" width="14" style="32" bestFit="1" customWidth="1"/>
    <col min="3064" max="3310" width="9" style="32"/>
    <col min="3311" max="3311" width="9.54296875" style="32" customWidth="1"/>
    <col min="3312" max="3312" width="8.6328125" style="32" customWidth="1"/>
    <col min="3313" max="3313" width="8.54296875" style="32" customWidth="1"/>
    <col min="3314" max="3314" width="33" style="32" customWidth="1"/>
    <col min="3315" max="3315" width="18.36328125" style="32" customWidth="1"/>
    <col min="3316" max="3316" width="10.453125" style="32" customWidth="1"/>
    <col min="3317" max="3317" width="14.453125" style="32" bestFit="1" customWidth="1"/>
    <col min="3318" max="3318" width="9" style="32"/>
    <col min="3319" max="3319" width="14" style="32" bestFit="1" customWidth="1"/>
    <col min="3320" max="3566" width="9" style="32"/>
    <col min="3567" max="3567" width="9.54296875" style="32" customWidth="1"/>
    <col min="3568" max="3568" width="8.6328125" style="32" customWidth="1"/>
    <col min="3569" max="3569" width="8.54296875" style="32" customWidth="1"/>
    <col min="3570" max="3570" width="33" style="32" customWidth="1"/>
    <col min="3571" max="3571" width="18.36328125" style="32" customWidth="1"/>
    <col min="3572" max="3572" width="10.453125" style="32" customWidth="1"/>
    <col min="3573" max="3573" width="14.453125" style="32" bestFit="1" customWidth="1"/>
    <col min="3574" max="3574" width="9" style="32"/>
    <col min="3575" max="3575" width="14" style="32" bestFit="1" customWidth="1"/>
    <col min="3576" max="3822" width="9" style="32"/>
    <col min="3823" max="3823" width="9.54296875" style="32" customWidth="1"/>
    <col min="3824" max="3824" width="8.6328125" style="32" customWidth="1"/>
    <col min="3825" max="3825" width="8.54296875" style="32" customWidth="1"/>
    <col min="3826" max="3826" width="33" style="32" customWidth="1"/>
    <col min="3827" max="3827" width="18.36328125" style="32" customWidth="1"/>
    <col min="3828" max="3828" width="10.453125" style="32" customWidth="1"/>
    <col min="3829" max="3829" width="14.453125" style="32" bestFit="1" customWidth="1"/>
    <col min="3830" max="3830" width="9" style="32"/>
    <col min="3831" max="3831" width="14" style="32" bestFit="1" customWidth="1"/>
    <col min="3832" max="4078" width="9" style="32"/>
    <col min="4079" max="4079" width="9.54296875" style="32" customWidth="1"/>
    <col min="4080" max="4080" width="8.6328125" style="32" customWidth="1"/>
    <col min="4081" max="4081" width="8.54296875" style="32" customWidth="1"/>
    <col min="4082" max="4082" width="33" style="32" customWidth="1"/>
    <col min="4083" max="4083" width="18.36328125" style="32" customWidth="1"/>
    <col min="4084" max="4084" width="10.453125" style="32" customWidth="1"/>
    <col min="4085" max="4085" width="14.453125" style="32" bestFit="1" customWidth="1"/>
    <col min="4086" max="4086" width="9" style="32"/>
    <col min="4087" max="4087" width="14" style="32" bestFit="1" customWidth="1"/>
    <col min="4088" max="4334" width="9" style="32"/>
    <col min="4335" max="4335" width="9.54296875" style="32" customWidth="1"/>
    <col min="4336" max="4336" width="8.6328125" style="32" customWidth="1"/>
    <col min="4337" max="4337" width="8.54296875" style="32" customWidth="1"/>
    <col min="4338" max="4338" width="33" style="32" customWidth="1"/>
    <col min="4339" max="4339" width="18.36328125" style="32" customWidth="1"/>
    <col min="4340" max="4340" width="10.453125" style="32" customWidth="1"/>
    <col min="4341" max="4341" width="14.453125" style="32" bestFit="1" customWidth="1"/>
    <col min="4342" max="4342" width="9" style="32"/>
    <col min="4343" max="4343" width="14" style="32" bestFit="1" customWidth="1"/>
    <col min="4344" max="4590" width="9" style="32"/>
    <col min="4591" max="4591" width="9.54296875" style="32" customWidth="1"/>
    <col min="4592" max="4592" width="8.6328125" style="32" customWidth="1"/>
    <col min="4593" max="4593" width="8.54296875" style="32" customWidth="1"/>
    <col min="4594" max="4594" width="33" style="32" customWidth="1"/>
    <col min="4595" max="4595" width="18.36328125" style="32" customWidth="1"/>
    <col min="4596" max="4596" width="10.453125" style="32" customWidth="1"/>
    <col min="4597" max="4597" width="14.453125" style="32" bestFit="1" customWidth="1"/>
    <col min="4598" max="4598" width="9" style="32"/>
    <col min="4599" max="4599" width="14" style="32" bestFit="1" customWidth="1"/>
    <col min="4600" max="4846" width="9" style="32"/>
    <col min="4847" max="4847" width="9.54296875" style="32" customWidth="1"/>
    <col min="4848" max="4848" width="8.6328125" style="32" customWidth="1"/>
    <col min="4849" max="4849" width="8.54296875" style="32" customWidth="1"/>
    <col min="4850" max="4850" width="33" style="32" customWidth="1"/>
    <col min="4851" max="4851" width="18.36328125" style="32" customWidth="1"/>
    <col min="4852" max="4852" width="10.453125" style="32" customWidth="1"/>
    <col min="4853" max="4853" width="14.453125" style="32" bestFit="1" customWidth="1"/>
    <col min="4854" max="4854" width="9" style="32"/>
    <col min="4855" max="4855" width="14" style="32" bestFit="1" customWidth="1"/>
    <col min="4856" max="5102" width="9" style="32"/>
    <col min="5103" max="5103" width="9.54296875" style="32" customWidth="1"/>
    <col min="5104" max="5104" width="8.6328125" style="32" customWidth="1"/>
    <col min="5105" max="5105" width="8.54296875" style="32" customWidth="1"/>
    <col min="5106" max="5106" width="33" style="32" customWidth="1"/>
    <col min="5107" max="5107" width="18.36328125" style="32" customWidth="1"/>
    <col min="5108" max="5108" width="10.453125" style="32" customWidth="1"/>
    <col min="5109" max="5109" width="14.453125" style="32" bestFit="1" customWidth="1"/>
    <col min="5110" max="5110" width="9" style="32"/>
    <col min="5111" max="5111" width="14" style="32" bestFit="1" customWidth="1"/>
    <col min="5112" max="5358" width="9" style="32"/>
    <col min="5359" max="5359" width="9.54296875" style="32" customWidth="1"/>
    <col min="5360" max="5360" width="8.6328125" style="32" customWidth="1"/>
    <col min="5361" max="5361" width="8.54296875" style="32" customWidth="1"/>
    <col min="5362" max="5362" width="33" style="32" customWidth="1"/>
    <col min="5363" max="5363" width="18.36328125" style="32" customWidth="1"/>
    <col min="5364" max="5364" width="10.453125" style="32" customWidth="1"/>
    <col min="5365" max="5365" width="14.453125" style="32" bestFit="1" customWidth="1"/>
    <col min="5366" max="5366" width="9" style="32"/>
    <col min="5367" max="5367" width="14" style="32" bestFit="1" customWidth="1"/>
    <col min="5368" max="5614" width="9" style="32"/>
    <col min="5615" max="5615" width="9.54296875" style="32" customWidth="1"/>
    <col min="5616" max="5616" width="8.6328125" style="32" customWidth="1"/>
    <col min="5617" max="5617" width="8.54296875" style="32" customWidth="1"/>
    <col min="5618" max="5618" width="33" style="32" customWidth="1"/>
    <col min="5619" max="5619" width="18.36328125" style="32" customWidth="1"/>
    <col min="5620" max="5620" width="10.453125" style="32" customWidth="1"/>
    <col min="5621" max="5621" width="14.453125" style="32" bestFit="1" customWidth="1"/>
    <col min="5622" max="5622" width="9" style="32"/>
    <col min="5623" max="5623" width="14" style="32" bestFit="1" customWidth="1"/>
    <col min="5624" max="5870" width="9" style="32"/>
    <col min="5871" max="5871" width="9.54296875" style="32" customWidth="1"/>
    <col min="5872" max="5872" width="8.6328125" style="32" customWidth="1"/>
    <col min="5873" max="5873" width="8.54296875" style="32" customWidth="1"/>
    <col min="5874" max="5874" width="33" style="32" customWidth="1"/>
    <col min="5875" max="5875" width="18.36328125" style="32" customWidth="1"/>
    <col min="5876" max="5876" width="10.453125" style="32" customWidth="1"/>
    <col min="5877" max="5877" width="14.453125" style="32" bestFit="1" customWidth="1"/>
    <col min="5878" max="5878" width="9" style="32"/>
    <col min="5879" max="5879" width="14" style="32" bestFit="1" customWidth="1"/>
    <col min="5880" max="6126" width="9" style="32"/>
    <col min="6127" max="6127" width="9.54296875" style="32" customWidth="1"/>
    <col min="6128" max="6128" width="8.6328125" style="32" customWidth="1"/>
    <col min="6129" max="6129" width="8.54296875" style="32" customWidth="1"/>
    <col min="6130" max="6130" width="33" style="32" customWidth="1"/>
    <col min="6131" max="6131" width="18.36328125" style="32" customWidth="1"/>
    <col min="6132" max="6132" width="10.453125" style="32" customWidth="1"/>
    <col min="6133" max="6133" width="14.453125" style="32" bestFit="1" customWidth="1"/>
    <col min="6134" max="6134" width="9" style="32"/>
    <col min="6135" max="6135" width="14" style="32" bestFit="1" customWidth="1"/>
    <col min="6136" max="6382" width="9" style="32"/>
    <col min="6383" max="6383" width="9.54296875" style="32" customWidth="1"/>
    <col min="6384" max="6384" width="8.6328125" style="32" customWidth="1"/>
    <col min="6385" max="6385" width="8.54296875" style="32" customWidth="1"/>
    <col min="6386" max="6386" width="33" style="32" customWidth="1"/>
    <col min="6387" max="6387" width="18.36328125" style="32" customWidth="1"/>
    <col min="6388" max="6388" width="10.453125" style="32" customWidth="1"/>
    <col min="6389" max="6389" width="14.453125" style="32" bestFit="1" customWidth="1"/>
    <col min="6390" max="6390" width="9" style="32"/>
    <col min="6391" max="6391" width="14" style="32" bestFit="1" customWidth="1"/>
    <col min="6392" max="6638" width="9" style="32"/>
    <col min="6639" max="6639" width="9.54296875" style="32" customWidth="1"/>
    <col min="6640" max="6640" width="8.6328125" style="32" customWidth="1"/>
    <col min="6641" max="6641" width="8.54296875" style="32" customWidth="1"/>
    <col min="6642" max="6642" width="33" style="32" customWidth="1"/>
    <col min="6643" max="6643" width="18.36328125" style="32" customWidth="1"/>
    <col min="6644" max="6644" width="10.453125" style="32" customWidth="1"/>
    <col min="6645" max="6645" width="14.453125" style="32" bestFit="1" customWidth="1"/>
    <col min="6646" max="6646" width="9" style="32"/>
    <col min="6647" max="6647" width="14" style="32" bestFit="1" customWidth="1"/>
    <col min="6648" max="6894" width="9" style="32"/>
    <col min="6895" max="6895" width="9.54296875" style="32" customWidth="1"/>
    <col min="6896" max="6896" width="8.6328125" style="32" customWidth="1"/>
    <col min="6897" max="6897" width="8.54296875" style="32" customWidth="1"/>
    <col min="6898" max="6898" width="33" style="32" customWidth="1"/>
    <col min="6899" max="6899" width="18.36328125" style="32" customWidth="1"/>
    <col min="6900" max="6900" width="10.453125" style="32" customWidth="1"/>
    <col min="6901" max="6901" width="14.453125" style="32" bestFit="1" customWidth="1"/>
    <col min="6902" max="6902" width="9" style="32"/>
    <col min="6903" max="6903" width="14" style="32" bestFit="1" customWidth="1"/>
    <col min="6904" max="7150" width="9" style="32"/>
    <col min="7151" max="7151" width="9.54296875" style="32" customWidth="1"/>
    <col min="7152" max="7152" width="8.6328125" style="32" customWidth="1"/>
    <col min="7153" max="7153" width="8.54296875" style="32" customWidth="1"/>
    <col min="7154" max="7154" width="33" style="32" customWidth="1"/>
    <col min="7155" max="7155" width="18.36328125" style="32" customWidth="1"/>
    <col min="7156" max="7156" width="10.453125" style="32" customWidth="1"/>
    <col min="7157" max="7157" width="14.453125" style="32" bestFit="1" customWidth="1"/>
    <col min="7158" max="7158" width="9" style="32"/>
    <col min="7159" max="7159" width="14" style="32" bestFit="1" customWidth="1"/>
    <col min="7160" max="7406" width="9" style="32"/>
    <col min="7407" max="7407" width="9.54296875" style="32" customWidth="1"/>
    <col min="7408" max="7408" width="8.6328125" style="32" customWidth="1"/>
    <col min="7409" max="7409" width="8.54296875" style="32" customWidth="1"/>
    <col min="7410" max="7410" width="33" style="32" customWidth="1"/>
    <col min="7411" max="7411" width="18.36328125" style="32" customWidth="1"/>
    <col min="7412" max="7412" width="10.453125" style="32" customWidth="1"/>
    <col min="7413" max="7413" width="14.453125" style="32" bestFit="1" customWidth="1"/>
    <col min="7414" max="7414" width="9" style="32"/>
    <col min="7415" max="7415" width="14" style="32" bestFit="1" customWidth="1"/>
    <col min="7416" max="7662" width="9" style="32"/>
    <col min="7663" max="7663" width="9.54296875" style="32" customWidth="1"/>
    <col min="7664" max="7664" width="8.6328125" style="32" customWidth="1"/>
    <col min="7665" max="7665" width="8.54296875" style="32" customWidth="1"/>
    <col min="7666" max="7666" width="33" style="32" customWidth="1"/>
    <col min="7667" max="7667" width="18.36328125" style="32" customWidth="1"/>
    <col min="7668" max="7668" width="10.453125" style="32" customWidth="1"/>
    <col min="7669" max="7669" width="14.453125" style="32" bestFit="1" customWidth="1"/>
    <col min="7670" max="7670" width="9" style="32"/>
    <col min="7671" max="7671" width="14" style="32" bestFit="1" customWidth="1"/>
    <col min="7672" max="7918" width="9" style="32"/>
    <col min="7919" max="7919" width="9.54296875" style="32" customWidth="1"/>
    <col min="7920" max="7920" width="8.6328125" style="32" customWidth="1"/>
    <col min="7921" max="7921" width="8.54296875" style="32" customWidth="1"/>
    <col min="7922" max="7922" width="33" style="32" customWidth="1"/>
    <col min="7923" max="7923" width="18.36328125" style="32" customWidth="1"/>
    <col min="7924" max="7924" width="10.453125" style="32" customWidth="1"/>
    <col min="7925" max="7925" width="14.453125" style="32" bestFit="1" customWidth="1"/>
    <col min="7926" max="7926" width="9" style="32"/>
    <col min="7927" max="7927" width="14" style="32" bestFit="1" customWidth="1"/>
    <col min="7928" max="8174" width="9" style="32"/>
    <col min="8175" max="8175" width="9.54296875" style="32" customWidth="1"/>
    <col min="8176" max="8176" width="8.6328125" style="32" customWidth="1"/>
    <col min="8177" max="8177" width="8.54296875" style="32" customWidth="1"/>
    <col min="8178" max="8178" width="33" style="32" customWidth="1"/>
    <col min="8179" max="8179" width="18.36328125" style="32" customWidth="1"/>
    <col min="8180" max="8180" width="10.453125" style="32" customWidth="1"/>
    <col min="8181" max="8181" width="14.453125" style="32" bestFit="1" customWidth="1"/>
    <col min="8182" max="8182" width="9" style="32"/>
    <col min="8183" max="8183" width="14" style="32" bestFit="1" customWidth="1"/>
    <col min="8184" max="8430" width="9" style="32"/>
    <col min="8431" max="8431" width="9.54296875" style="32" customWidth="1"/>
    <col min="8432" max="8432" width="8.6328125" style="32" customWidth="1"/>
    <col min="8433" max="8433" width="8.54296875" style="32" customWidth="1"/>
    <col min="8434" max="8434" width="33" style="32" customWidth="1"/>
    <col min="8435" max="8435" width="18.36328125" style="32" customWidth="1"/>
    <col min="8436" max="8436" width="10.453125" style="32" customWidth="1"/>
    <col min="8437" max="8437" width="14.453125" style="32" bestFit="1" customWidth="1"/>
    <col min="8438" max="8438" width="9" style="32"/>
    <col min="8439" max="8439" width="14" style="32" bestFit="1" customWidth="1"/>
    <col min="8440" max="8686" width="9" style="32"/>
    <col min="8687" max="8687" width="9.54296875" style="32" customWidth="1"/>
    <col min="8688" max="8688" width="8.6328125" style="32" customWidth="1"/>
    <col min="8689" max="8689" width="8.54296875" style="32" customWidth="1"/>
    <col min="8690" max="8690" width="33" style="32" customWidth="1"/>
    <col min="8691" max="8691" width="18.36328125" style="32" customWidth="1"/>
    <col min="8692" max="8692" width="10.453125" style="32" customWidth="1"/>
    <col min="8693" max="8693" width="14.453125" style="32" bestFit="1" customWidth="1"/>
    <col min="8694" max="8694" width="9" style="32"/>
    <col min="8695" max="8695" width="14" style="32" bestFit="1" customWidth="1"/>
    <col min="8696" max="8942" width="9" style="32"/>
    <col min="8943" max="8943" width="9.54296875" style="32" customWidth="1"/>
    <col min="8944" max="8944" width="8.6328125" style="32" customWidth="1"/>
    <col min="8945" max="8945" width="8.54296875" style="32" customWidth="1"/>
    <col min="8946" max="8946" width="33" style="32" customWidth="1"/>
    <col min="8947" max="8947" width="18.36328125" style="32" customWidth="1"/>
    <col min="8948" max="8948" width="10.453125" style="32" customWidth="1"/>
    <col min="8949" max="8949" width="14.453125" style="32" bestFit="1" customWidth="1"/>
    <col min="8950" max="8950" width="9" style="32"/>
    <col min="8951" max="8951" width="14" style="32" bestFit="1" customWidth="1"/>
    <col min="8952" max="9198" width="9" style="32"/>
    <col min="9199" max="9199" width="9.54296875" style="32" customWidth="1"/>
    <col min="9200" max="9200" width="8.6328125" style="32" customWidth="1"/>
    <col min="9201" max="9201" width="8.54296875" style="32" customWidth="1"/>
    <col min="9202" max="9202" width="33" style="32" customWidth="1"/>
    <col min="9203" max="9203" width="18.36328125" style="32" customWidth="1"/>
    <col min="9204" max="9204" width="10.453125" style="32" customWidth="1"/>
    <col min="9205" max="9205" width="14.453125" style="32" bestFit="1" customWidth="1"/>
    <col min="9206" max="9206" width="9" style="32"/>
    <col min="9207" max="9207" width="14" style="32" bestFit="1" customWidth="1"/>
    <col min="9208" max="9454" width="9" style="32"/>
    <col min="9455" max="9455" width="9.54296875" style="32" customWidth="1"/>
    <col min="9456" max="9456" width="8.6328125" style="32" customWidth="1"/>
    <col min="9457" max="9457" width="8.54296875" style="32" customWidth="1"/>
    <col min="9458" max="9458" width="33" style="32" customWidth="1"/>
    <col min="9459" max="9459" width="18.36328125" style="32" customWidth="1"/>
    <col min="9460" max="9460" width="10.453125" style="32" customWidth="1"/>
    <col min="9461" max="9461" width="14.453125" style="32" bestFit="1" customWidth="1"/>
    <col min="9462" max="9462" width="9" style="32"/>
    <col min="9463" max="9463" width="14" style="32" bestFit="1" customWidth="1"/>
    <col min="9464" max="9710" width="9" style="32"/>
    <col min="9711" max="9711" width="9.54296875" style="32" customWidth="1"/>
    <col min="9712" max="9712" width="8.6328125" style="32" customWidth="1"/>
    <col min="9713" max="9713" width="8.54296875" style="32" customWidth="1"/>
    <col min="9714" max="9714" width="33" style="32" customWidth="1"/>
    <col min="9715" max="9715" width="18.36328125" style="32" customWidth="1"/>
    <col min="9716" max="9716" width="10.453125" style="32" customWidth="1"/>
    <col min="9717" max="9717" width="14.453125" style="32" bestFit="1" customWidth="1"/>
    <col min="9718" max="9718" width="9" style="32"/>
    <col min="9719" max="9719" width="14" style="32" bestFit="1" customWidth="1"/>
    <col min="9720" max="9966" width="9" style="32"/>
    <col min="9967" max="9967" width="9.54296875" style="32" customWidth="1"/>
    <col min="9968" max="9968" width="8.6328125" style="32" customWidth="1"/>
    <col min="9969" max="9969" width="8.54296875" style="32" customWidth="1"/>
    <col min="9970" max="9970" width="33" style="32" customWidth="1"/>
    <col min="9971" max="9971" width="18.36328125" style="32" customWidth="1"/>
    <col min="9972" max="9972" width="10.453125" style="32" customWidth="1"/>
    <col min="9973" max="9973" width="14.453125" style="32" bestFit="1" customWidth="1"/>
    <col min="9974" max="9974" width="9" style="32"/>
    <col min="9975" max="9975" width="14" style="32" bestFit="1" customWidth="1"/>
    <col min="9976" max="10222" width="9" style="32"/>
    <col min="10223" max="10223" width="9.54296875" style="32" customWidth="1"/>
    <col min="10224" max="10224" width="8.6328125" style="32" customWidth="1"/>
    <col min="10225" max="10225" width="8.54296875" style="32" customWidth="1"/>
    <col min="10226" max="10226" width="33" style="32" customWidth="1"/>
    <col min="10227" max="10227" width="18.36328125" style="32" customWidth="1"/>
    <col min="10228" max="10228" width="10.453125" style="32" customWidth="1"/>
    <col min="10229" max="10229" width="14.453125" style="32" bestFit="1" customWidth="1"/>
    <col min="10230" max="10230" width="9" style="32"/>
    <col min="10231" max="10231" width="14" style="32" bestFit="1" customWidth="1"/>
    <col min="10232" max="10478" width="9" style="32"/>
    <col min="10479" max="10479" width="9.54296875" style="32" customWidth="1"/>
    <col min="10480" max="10480" width="8.6328125" style="32" customWidth="1"/>
    <col min="10481" max="10481" width="8.54296875" style="32" customWidth="1"/>
    <col min="10482" max="10482" width="33" style="32" customWidth="1"/>
    <col min="10483" max="10483" width="18.36328125" style="32" customWidth="1"/>
    <col min="10484" max="10484" width="10.453125" style="32" customWidth="1"/>
    <col min="10485" max="10485" width="14.453125" style="32" bestFit="1" customWidth="1"/>
    <col min="10486" max="10486" width="9" style="32"/>
    <col min="10487" max="10487" width="14" style="32" bestFit="1" customWidth="1"/>
    <col min="10488" max="10734" width="9" style="32"/>
    <col min="10735" max="10735" width="9.54296875" style="32" customWidth="1"/>
    <col min="10736" max="10736" width="8.6328125" style="32" customWidth="1"/>
    <col min="10737" max="10737" width="8.54296875" style="32" customWidth="1"/>
    <col min="10738" max="10738" width="33" style="32" customWidth="1"/>
    <col min="10739" max="10739" width="18.36328125" style="32" customWidth="1"/>
    <col min="10740" max="10740" width="10.453125" style="32" customWidth="1"/>
    <col min="10741" max="10741" width="14.453125" style="32" bestFit="1" customWidth="1"/>
    <col min="10742" max="10742" width="9" style="32"/>
    <col min="10743" max="10743" width="14" style="32" bestFit="1" customWidth="1"/>
    <col min="10744" max="10990" width="9" style="32"/>
    <col min="10991" max="10991" width="9.54296875" style="32" customWidth="1"/>
    <col min="10992" max="10992" width="8.6328125" style="32" customWidth="1"/>
    <col min="10993" max="10993" width="8.54296875" style="32" customWidth="1"/>
    <col min="10994" max="10994" width="33" style="32" customWidth="1"/>
    <col min="10995" max="10995" width="18.36328125" style="32" customWidth="1"/>
    <col min="10996" max="10996" width="10.453125" style="32" customWidth="1"/>
    <col min="10997" max="10997" width="14.453125" style="32" bestFit="1" customWidth="1"/>
    <col min="10998" max="10998" width="9" style="32"/>
    <col min="10999" max="10999" width="14" style="32" bestFit="1" customWidth="1"/>
    <col min="11000" max="11246" width="9" style="32"/>
    <col min="11247" max="11247" width="9.54296875" style="32" customWidth="1"/>
    <col min="11248" max="11248" width="8.6328125" style="32" customWidth="1"/>
    <col min="11249" max="11249" width="8.54296875" style="32" customWidth="1"/>
    <col min="11250" max="11250" width="33" style="32" customWidth="1"/>
    <col min="11251" max="11251" width="18.36328125" style="32" customWidth="1"/>
    <col min="11252" max="11252" width="10.453125" style="32" customWidth="1"/>
    <col min="11253" max="11253" width="14.453125" style="32" bestFit="1" customWidth="1"/>
    <col min="11254" max="11254" width="9" style="32"/>
    <col min="11255" max="11255" width="14" style="32" bestFit="1" customWidth="1"/>
    <col min="11256" max="11502" width="9" style="32"/>
    <col min="11503" max="11503" width="9.54296875" style="32" customWidth="1"/>
    <col min="11504" max="11504" width="8.6328125" style="32" customWidth="1"/>
    <col min="11505" max="11505" width="8.54296875" style="32" customWidth="1"/>
    <col min="11506" max="11506" width="33" style="32" customWidth="1"/>
    <col min="11507" max="11507" width="18.36328125" style="32" customWidth="1"/>
    <col min="11508" max="11508" width="10.453125" style="32" customWidth="1"/>
    <col min="11509" max="11509" width="14.453125" style="32" bestFit="1" customWidth="1"/>
    <col min="11510" max="11510" width="9" style="32"/>
    <col min="11511" max="11511" width="14" style="32" bestFit="1" customWidth="1"/>
    <col min="11512" max="11758" width="9" style="32"/>
    <col min="11759" max="11759" width="9.54296875" style="32" customWidth="1"/>
    <col min="11760" max="11760" width="8.6328125" style="32" customWidth="1"/>
    <col min="11761" max="11761" width="8.54296875" style="32" customWidth="1"/>
    <col min="11762" max="11762" width="33" style="32" customWidth="1"/>
    <col min="11763" max="11763" width="18.36328125" style="32" customWidth="1"/>
    <col min="11764" max="11764" width="10.453125" style="32" customWidth="1"/>
    <col min="11765" max="11765" width="14.453125" style="32" bestFit="1" customWidth="1"/>
    <col min="11766" max="11766" width="9" style="32"/>
    <col min="11767" max="11767" width="14" style="32" bestFit="1" customWidth="1"/>
    <col min="11768" max="12014" width="9" style="32"/>
    <col min="12015" max="12015" width="9.54296875" style="32" customWidth="1"/>
    <col min="12016" max="12016" width="8.6328125" style="32" customWidth="1"/>
    <col min="12017" max="12017" width="8.54296875" style="32" customWidth="1"/>
    <col min="12018" max="12018" width="33" style="32" customWidth="1"/>
    <col min="12019" max="12019" width="18.36328125" style="32" customWidth="1"/>
    <col min="12020" max="12020" width="10.453125" style="32" customWidth="1"/>
    <col min="12021" max="12021" width="14.453125" style="32" bestFit="1" customWidth="1"/>
    <col min="12022" max="12022" width="9" style="32"/>
    <col min="12023" max="12023" width="14" style="32" bestFit="1" customWidth="1"/>
    <col min="12024" max="12270" width="9" style="32"/>
    <col min="12271" max="12271" width="9.54296875" style="32" customWidth="1"/>
    <col min="12272" max="12272" width="8.6328125" style="32" customWidth="1"/>
    <col min="12273" max="12273" width="8.54296875" style="32" customWidth="1"/>
    <col min="12274" max="12274" width="33" style="32" customWidth="1"/>
    <col min="12275" max="12275" width="18.36328125" style="32" customWidth="1"/>
    <col min="12276" max="12276" width="10.453125" style="32" customWidth="1"/>
    <col min="12277" max="12277" width="14.453125" style="32" bestFit="1" customWidth="1"/>
    <col min="12278" max="12278" width="9" style="32"/>
    <col min="12279" max="12279" width="14" style="32" bestFit="1" customWidth="1"/>
    <col min="12280" max="12526" width="9" style="32"/>
    <col min="12527" max="12527" width="9.54296875" style="32" customWidth="1"/>
    <col min="12528" max="12528" width="8.6328125" style="32" customWidth="1"/>
    <col min="12529" max="12529" width="8.54296875" style="32" customWidth="1"/>
    <col min="12530" max="12530" width="33" style="32" customWidth="1"/>
    <col min="12531" max="12531" width="18.36328125" style="32" customWidth="1"/>
    <col min="12532" max="12532" width="10.453125" style="32" customWidth="1"/>
    <col min="12533" max="12533" width="14.453125" style="32" bestFit="1" customWidth="1"/>
    <col min="12534" max="12534" width="9" style="32"/>
    <col min="12535" max="12535" width="14" style="32" bestFit="1" customWidth="1"/>
    <col min="12536" max="12782" width="9" style="32"/>
    <col min="12783" max="12783" width="9.54296875" style="32" customWidth="1"/>
    <col min="12784" max="12784" width="8.6328125" style="32" customWidth="1"/>
    <col min="12785" max="12785" width="8.54296875" style="32" customWidth="1"/>
    <col min="12786" max="12786" width="33" style="32" customWidth="1"/>
    <col min="12787" max="12787" width="18.36328125" style="32" customWidth="1"/>
    <col min="12788" max="12788" width="10.453125" style="32" customWidth="1"/>
    <col min="12789" max="12789" width="14.453125" style="32" bestFit="1" customWidth="1"/>
    <col min="12790" max="12790" width="9" style="32"/>
    <col min="12791" max="12791" width="14" style="32" bestFit="1" customWidth="1"/>
    <col min="12792" max="13038" width="9" style="32"/>
    <col min="13039" max="13039" width="9.54296875" style="32" customWidth="1"/>
    <col min="13040" max="13040" width="8.6328125" style="32" customWidth="1"/>
    <col min="13041" max="13041" width="8.54296875" style="32" customWidth="1"/>
    <col min="13042" max="13042" width="33" style="32" customWidth="1"/>
    <col min="13043" max="13043" width="18.36328125" style="32" customWidth="1"/>
    <col min="13044" max="13044" width="10.453125" style="32" customWidth="1"/>
    <col min="13045" max="13045" width="14.453125" style="32" bestFit="1" customWidth="1"/>
    <col min="13046" max="13046" width="9" style="32"/>
    <col min="13047" max="13047" width="14" style="32" bestFit="1" customWidth="1"/>
    <col min="13048" max="13294" width="9" style="32"/>
    <col min="13295" max="13295" width="9.54296875" style="32" customWidth="1"/>
    <col min="13296" max="13296" width="8.6328125" style="32" customWidth="1"/>
    <col min="13297" max="13297" width="8.54296875" style="32" customWidth="1"/>
    <col min="13298" max="13298" width="33" style="32" customWidth="1"/>
    <col min="13299" max="13299" width="18.36328125" style="32" customWidth="1"/>
    <col min="13300" max="13300" width="10.453125" style="32" customWidth="1"/>
    <col min="13301" max="13301" width="14.453125" style="32" bestFit="1" customWidth="1"/>
    <col min="13302" max="13302" width="9" style="32"/>
    <col min="13303" max="13303" width="14" style="32" bestFit="1" customWidth="1"/>
    <col min="13304" max="13550" width="9" style="32"/>
    <col min="13551" max="13551" width="9.54296875" style="32" customWidth="1"/>
    <col min="13552" max="13552" width="8.6328125" style="32" customWidth="1"/>
    <col min="13553" max="13553" width="8.54296875" style="32" customWidth="1"/>
    <col min="13554" max="13554" width="33" style="32" customWidth="1"/>
    <col min="13555" max="13555" width="18.36328125" style="32" customWidth="1"/>
    <col min="13556" max="13556" width="10.453125" style="32" customWidth="1"/>
    <col min="13557" max="13557" width="14.453125" style="32" bestFit="1" customWidth="1"/>
    <col min="13558" max="13558" width="9" style="32"/>
    <col min="13559" max="13559" width="14" style="32" bestFit="1" customWidth="1"/>
    <col min="13560" max="13806" width="9" style="32"/>
    <col min="13807" max="13807" width="9.54296875" style="32" customWidth="1"/>
    <col min="13808" max="13808" width="8.6328125" style="32" customWidth="1"/>
    <col min="13809" max="13809" width="8.54296875" style="32" customWidth="1"/>
    <col min="13810" max="13810" width="33" style="32" customWidth="1"/>
    <col min="13811" max="13811" width="18.36328125" style="32" customWidth="1"/>
    <col min="13812" max="13812" width="10.453125" style="32" customWidth="1"/>
    <col min="13813" max="13813" width="14.453125" style="32" bestFit="1" customWidth="1"/>
    <col min="13814" max="13814" width="9" style="32"/>
    <col min="13815" max="13815" width="14" style="32" bestFit="1" customWidth="1"/>
    <col min="13816" max="14062" width="9" style="32"/>
    <col min="14063" max="14063" width="9.54296875" style="32" customWidth="1"/>
    <col min="14064" max="14064" width="8.6328125" style="32" customWidth="1"/>
    <col min="14065" max="14065" width="8.54296875" style="32" customWidth="1"/>
    <col min="14066" max="14066" width="33" style="32" customWidth="1"/>
    <col min="14067" max="14067" width="18.36328125" style="32" customWidth="1"/>
    <col min="14068" max="14068" width="10.453125" style="32" customWidth="1"/>
    <col min="14069" max="14069" width="14.453125" style="32" bestFit="1" customWidth="1"/>
    <col min="14070" max="14070" width="9" style="32"/>
    <col min="14071" max="14071" width="14" style="32" bestFit="1" customWidth="1"/>
    <col min="14072" max="14318" width="9" style="32"/>
    <col min="14319" max="14319" width="9.54296875" style="32" customWidth="1"/>
    <col min="14320" max="14320" width="8.6328125" style="32" customWidth="1"/>
    <col min="14321" max="14321" width="8.54296875" style="32" customWidth="1"/>
    <col min="14322" max="14322" width="33" style="32" customWidth="1"/>
    <col min="14323" max="14323" width="18.36328125" style="32" customWidth="1"/>
    <col min="14324" max="14324" width="10.453125" style="32" customWidth="1"/>
    <col min="14325" max="14325" width="14.453125" style="32" bestFit="1" customWidth="1"/>
    <col min="14326" max="14326" width="9" style="32"/>
    <col min="14327" max="14327" width="14" style="32" bestFit="1" customWidth="1"/>
    <col min="14328" max="14574" width="9" style="32"/>
    <col min="14575" max="14575" width="9.54296875" style="32" customWidth="1"/>
    <col min="14576" max="14576" width="8.6328125" style="32" customWidth="1"/>
    <col min="14577" max="14577" width="8.54296875" style="32" customWidth="1"/>
    <col min="14578" max="14578" width="33" style="32" customWidth="1"/>
    <col min="14579" max="14579" width="18.36328125" style="32" customWidth="1"/>
    <col min="14580" max="14580" width="10.453125" style="32" customWidth="1"/>
    <col min="14581" max="14581" width="14.453125" style="32" bestFit="1" customWidth="1"/>
    <col min="14582" max="14582" width="9" style="32"/>
    <col min="14583" max="14583" width="14" style="32" bestFit="1" customWidth="1"/>
    <col min="14584" max="14830" width="9" style="32"/>
    <col min="14831" max="14831" width="9.54296875" style="32" customWidth="1"/>
    <col min="14832" max="14832" width="8.6328125" style="32" customWidth="1"/>
    <col min="14833" max="14833" width="8.54296875" style="32" customWidth="1"/>
    <col min="14834" max="14834" width="33" style="32" customWidth="1"/>
    <col min="14835" max="14835" width="18.36328125" style="32" customWidth="1"/>
    <col min="14836" max="14836" width="10.453125" style="32" customWidth="1"/>
    <col min="14837" max="14837" width="14.453125" style="32" bestFit="1" customWidth="1"/>
    <col min="14838" max="14838" width="9" style="32"/>
    <col min="14839" max="14839" width="14" style="32" bestFit="1" customWidth="1"/>
    <col min="14840" max="15086" width="9" style="32"/>
    <col min="15087" max="15087" width="9.54296875" style="32" customWidth="1"/>
    <col min="15088" max="15088" width="8.6328125" style="32" customWidth="1"/>
    <col min="15089" max="15089" width="8.54296875" style="32" customWidth="1"/>
    <col min="15090" max="15090" width="33" style="32" customWidth="1"/>
    <col min="15091" max="15091" width="18.36328125" style="32" customWidth="1"/>
    <col min="15092" max="15092" width="10.453125" style="32" customWidth="1"/>
    <col min="15093" max="15093" width="14.453125" style="32" bestFit="1" customWidth="1"/>
    <col min="15094" max="15094" width="9" style="32"/>
    <col min="15095" max="15095" width="14" style="32" bestFit="1" customWidth="1"/>
    <col min="15096" max="15342" width="9" style="32"/>
    <col min="15343" max="15343" width="9.54296875" style="32" customWidth="1"/>
    <col min="15344" max="15344" width="8.6328125" style="32" customWidth="1"/>
    <col min="15345" max="15345" width="8.54296875" style="32" customWidth="1"/>
    <col min="15346" max="15346" width="33" style="32" customWidth="1"/>
    <col min="15347" max="15347" width="18.36328125" style="32" customWidth="1"/>
    <col min="15348" max="15348" width="10.453125" style="32" customWidth="1"/>
    <col min="15349" max="15349" width="14.453125" style="32" bestFit="1" customWidth="1"/>
    <col min="15350" max="15350" width="9" style="32"/>
    <col min="15351" max="15351" width="14" style="32" bestFit="1" customWidth="1"/>
    <col min="15352" max="15598" width="9" style="32"/>
    <col min="15599" max="15599" width="9.54296875" style="32" customWidth="1"/>
    <col min="15600" max="15600" width="8.6328125" style="32" customWidth="1"/>
    <col min="15601" max="15601" width="8.54296875" style="32" customWidth="1"/>
    <col min="15602" max="15602" width="33" style="32" customWidth="1"/>
    <col min="15603" max="15603" width="18.36328125" style="32" customWidth="1"/>
    <col min="15604" max="15604" width="10.453125" style="32" customWidth="1"/>
    <col min="15605" max="15605" width="14.453125" style="32" bestFit="1" customWidth="1"/>
    <col min="15606" max="15606" width="9" style="32"/>
    <col min="15607" max="15607" width="14" style="32" bestFit="1" customWidth="1"/>
    <col min="15608" max="15854" width="9" style="32"/>
    <col min="15855" max="15855" width="9.54296875" style="32" customWidth="1"/>
    <col min="15856" max="15856" width="8.6328125" style="32" customWidth="1"/>
    <col min="15857" max="15857" width="8.54296875" style="32" customWidth="1"/>
    <col min="15858" max="15858" width="33" style="32" customWidth="1"/>
    <col min="15859" max="15859" width="18.36328125" style="32" customWidth="1"/>
    <col min="15860" max="15860" width="10.453125" style="32" customWidth="1"/>
    <col min="15861" max="15861" width="14.453125" style="32" bestFit="1" customWidth="1"/>
    <col min="15862" max="15862" width="9" style="32"/>
    <col min="15863" max="15863" width="14" style="32" bestFit="1" customWidth="1"/>
    <col min="15864" max="16110" width="9" style="32"/>
    <col min="16111" max="16111" width="9.54296875" style="32" customWidth="1"/>
    <col min="16112" max="16112" width="8.6328125" style="32" customWidth="1"/>
    <col min="16113" max="16113" width="8.54296875" style="32" customWidth="1"/>
    <col min="16114" max="16114" width="33" style="32" customWidth="1"/>
    <col min="16115" max="16115" width="18.36328125" style="32" customWidth="1"/>
    <col min="16116" max="16116" width="10.453125" style="32" customWidth="1"/>
    <col min="16117" max="16117" width="14.453125" style="32" bestFit="1" customWidth="1"/>
    <col min="16118" max="16118" width="9" style="32"/>
    <col min="16119" max="16119" width="14" style="32" bestFit="1" customWidth="1"/>
    <col min="16120" max="16361" width="9" style="32"/>
    <col min="16362" max="16384" width="9" style="32" customWidth="1"/>
  </cols>
  <sheetData>
    <row r="1" spans="1:10" ht="15.5" customHeight="1" x14ac:dyDescent="0.35">
      <c r="A1" s="52">
        <f>'B01'!A1</f>
        <v>0</v>
      </c>
      <c r="B1" s="52"/>
      <c r="F1" s="338" t="s">
        <v>107</v>
      </c>
      <c r="G1" s="338"/>
      <c r="H1" s="338"/>
    </row>
    <row r="2" spans="1:10" ht="9.5" customHeight="1" x14ac:dyDescent="0.35">
      <c r="A2" s="118"/>
      <c r="B2" s="338"/>
      <c r="C2" s="338"/>
      <c r="D2" s="338"/>
      <c r="E2" s="338"/>
      <c r="F2" s="338"/>
    </row>
    <row r="3" spans="1:10" ht="21.9" customHeight="1" x14ac:dyDescent="0.35">
      <c r="B3" s="310" t="s">
        <v>78</v>
      </c>
      <c r="C3" s="310"/>
      <c r="D3" s="310"/>
      <c r="E3" s="310"/>
      <c r="F3" s="310"/>
    </row>
    <row r="4" spans="1:10" ht="17.399999999999999" customHeight="1" x14ac:dyDescent="0.35">
      <c r="A4" s="309" t="str">
        <f>'B01'!A4:D4</f>
        <v>(Kèm theo Nghị quyết số         /NQ-HĐND ngày      /     /2026 của HĐND xã Tân Lợi)</v>
      </c>
      <c r="B4" s="309"/>
      <c r="C4" s="309"/>
      <c r="D4" s="309"/>
      <c r="E4" s="309"/>
      <c r="F4" s="309"/>
    </row>
    <row r="5" spans="1:10" ht="17.149999999999999" customHeight="1" x14ac:dyDescent="0.35">
      <c r="A5" s="35"/>
      <c r="B5" s="35"/>
      <c r="C5" s="35"/>
      <c r="D5" s="35"/>
      <c r="E5" s="35"/>
      <c r="F5" s="85" t="s">
        <v>231</v>
      </c>
    </row>
    <row r="6" spans="1:10" ht="53.25" customHeight="1" x14ac:dyDescent="0.35">
      <c r="A6" s="115" t="s">
        <v>1</v>
      </c>
      <c r="B6" s="68" t="s">
        <v>36</v>
      </c>
      <c r="C6" s="116" t="s">
        <v>37</v>
      </c>
      <c r="D6" s="116" t="s">
        <v>38</v>
      </c>
      <c r="E6" s="116" t="s">
        <v>113</v>
      </c>
      <c r="F6" s="102" t="s">
        <v>204</v>
      </c>
      <c r="G6" s="102" t="s">
        <v>202</v>
      </c>
      <c r="H6" s="102" t="s">
        <v>214</v>
      </c>
    </row>
    <row r="7" spans="1:10" ht="19.5" customHeight="1" x14ac:dyDescent="0.35">
      <c r="A7" s="115" t="s">
        <v>16</v>
      </c>
      <c r="B7" s="115" t="s">
        <v>17</v>
      </c>
      <c r="C7" s="115" t="s">
        <v>205</v>
      </c>
      <c r="D7" s="115" t="s">
        <v>206</v>
      </c>
      <c r="E7" s="115" t="s">
        <v>207</v>
      </c>
      <c r="F7" s="115">
        <v>1</v>
      </c>
      <c r="G7" s="115">
        <v>2</v>
      </c>
      <c r="H7" s="102" t="s">
        <v>215</v>
      </c>
    </row>
    <row r="8" spans="1:10" s="52" customFormat="1" ht="23.75" customHeight="1" x14ac:dyDescent="0.3">
      <c r="A8" s="72"/>
      <c r="B8" s="72" t="s">
        <v>116</v>
      </c>
      <c r="C8" s="72" t="s">
        <v>124</v>
      </c>
      <c r="D8" s="72" t="s">
        <v>124</v>
      </c>
      <c r="E8" s="6" t="s">
        <v>130</v>
      </c>
      <c r="F8" s="73">
        <f>F9+F13+F58</f>
        <v>79006545000</v>
      </c>
      <c r="G8" s="73">
        <f>G9+G13+G58</f>
        <v>75216651290</v>
      </c>
      <c r="H8" s="73">
        <f>G8/F8*100</f>
        <v>95.203063606945477</v>
      </c>
    </row>
    <row r="9" spans="1:10" s="52" customFormat="1" ht="23.75" customHeight="1" x14ac:dyDescent="0.3">
      <c r="A9" s="72" t="s">
        <v>2</v>
      </c>
      <c r="B9" s="72" t="s">
        <v>116</v>
      </c>
      <c r="C9" s="72" t="s">
        <v>124</v>
      </c>
      <c r="D9" s="72" t="s">
        <v>124</v>
      </c>
      <c r="E9" s="6" t="s">
        <v>51</v>
      </c>
      <c r="F9" s="73">
        <f>F10+F12</f>
        <v>75095000000</v>
      </c>
      <c r="G9" s="73">
        <f>G10+G12</f>
        <v>75095000000</v>
      </c>
      <c r="H9" s="73">
        <f t="shared" ref="H9:H58" si="0">G9/F9*100</f>
        <v>100</v>
      </c>
    </row>
    <row r="10" spans="1:10" s="52" customFormat="1" ht="23.75" customHeight="1" x14ac:dyDescent="0.3">
      <c r="A10" s="69">
        <v>1</v>
      </c>
      <c r="B10" s="69" t="s">
        <v>116</v>
      </c>
      <c r="C10" s="69" t="s">
        <v>149</v>
      </c>
      <c r="D10" s="69" t="s">
        <v>124</v>
      </c>
      <c r="E10" s="100" t="s">
        <v>151</v>
      </c>
      <c r="F10" s="101">
        <f>F11</f>
        <v>0</v>
      </c>
      <c r="G10" s="109"/>
      <c r="H10" s="73"/>
    </row>
    <row r="11" spans="1:10" s="52" customFormat="1" ht="23.75" customHeight="1" x14ac:dyDescent="0.3">
      <c r="A11" s="69"/>
      <c r="B11" s="69" t="s">
        <v>116</v>
      </c>
      <c r="C11" s="69" t="s">
        <v>149</v>
      </c>
      <c r="D11" s="69" t="s">
        <v>152</v>
      </c>
      <c r="E11" s="100" t="s">
        <v>150</v>
      </c>
      <c r="F11" s="109"/>
      <c r="G11" s="109"/>
      <c r="H11" s="73"/>
    </row>
    <row r="12" spans="1:10" s="52" customFormat="1" ht="18.649999999999999" customHeight="1" x14ac:dyDescent="0.3">
      <c r="A12" s="69">
        <v>2</v>
      </c>
      <c r="B12" s="69"/>
      <c r="C12" s="69"/>
      <c r="D12" s="69" t="s">
        <v>124</v>
      </c>
      <c r="E12" s="100" t="s">
        <v>176</v>
      </c>
      <c r="F12" s="101">
        <f>'B01'!D8</f>
        <v>75095000000</v>
      </c>
      <c r="G12" s="101">
        <f>F12</f>
        <v>75095000000</v>
      </c>
      <c r="H12" s="73">
        <f t="shared" si="0"/>
        <v>100</v>
      </c>
    </row>
    <row r="13" spans="1:10" s="52" customFormat="1" ht="23.75" customHeight="1" x14ac:dyDescent="0.3">
      <c r="A13" s="72" t="s">
        <v>5</v>
      </c>
      <c r="B13" s="72" t="s">
        <v>116</v>
      </c>
      <c r="C13" s="72" t="s">
        <v>124</v>
      </c>
      <c r="D13" s="72" t="s">
        <v>124</v>
      </c>
      <c r="E13" s="6" t="s">
        <v>52</v>
      </c>
      <c r="F13" s="73">
        <f>F14+F16+F18+F30+F32+F34+F47+F49</f>
        <v>106545000</v>
      </c>
      <c r="G13" s="73">
        <f>G14+G16+G18+G30+G32+G34+G47+G49</f>
        <v>121651290</v>
      </c>
      <c r="H13" s="148">
        <f t="shared" si="0"/>
        <v>114.17831902013234</v>
      </c>
      <c r="I13" s="73">
        <v>139111831.11899999</v>
      </c>
      <c r="J13" s="73">
        <v>139111831119</v>
      </c>
    </row>
    <row r="14" spans="1:10" s="52" customFormat="1" ht="23.75" customHeight="1" x14ac:dyDescent="0.3">
      <c r="A14" s="69">
        <v>1</v>
      </c>
      <c r="B14" s="69" t="s">
        <v>116</v>
      </c>
      <c r="C14" s="69" t="s">
        <v>117</v>
      </c>
      <c r="D14" s="69" t="s">
        <v>124</v>
      </c>
      <c r="E14" s="100" t="s">
        <v>119</v>
      </c>
      <c r="F14" s="101">
        <f>F15</f>
        <v>5917000</v>
      </c>
      <c r="G14" s="132">
        <f>G15</f>
        <v>7785443</v>
      </c>
      <c r="H14" s="149">
        <f>G14/F14*100</f>
        <v>131.57753929356093</v>
      </c>
      <c r="I14" s="130">
        <f>I13-G13</f>
        <v>17460541.118999988</v>
      </c>
    </row>
    <row r="15" spans="1:10" s="52" customFormat="1" ht="23.75" customHeight="1" x14ac:dyDescent="0.3">
      <c r="A15" s="69"/>
      <c r="B15" s="69" t="s">
        <v>116</v>
      </c>
      <c r="C15" s="69" t="s">
        <v>117</v>
      </c>
      <c r="D15" s="69" t="s">
        <v>118</v>
      </c>
      <c r="E15" s="100" t="s">
        <v>119</v>
      </c>
      <c r="F15" s="101">
        <v>5917000</v>
      </c>
      <c r="G15" s="132">
        <f>5785443+2000000</f>
        <v>7785443</v>
      </c>
      <c r="H15" s="149">
        <f t="shared" si="0"/>
        <v>131.57753929356093</v>
      </c>
    </row>
    <row r="16" spans="1:10" s="52" customFormat="1" ht="23.75" customHeight="1" x14ac:dyDescent="0.3">
      <c r="A16" s="69">
        <v>2</v>
      </c>
      <c r="B16" s="69" t="s">
        <v>116</v>
      </c>
      <c r="C16" s="69" t="s">
        <v>120</v>
      </c>
      <c r="D16" s="69" t="s">
        <v>124</v>
      </c>
      <c r="E16" s="100" t="s">
        <v>122</v>
      </c>
      <c r="F16" s="101">
        <f>F17</f>
        <v>2586000</v>
      </c>
      <c r="G16" s="132">
        <f>G17</f>
        <v>3398812.0049999999</v>
      </c>
      <c r="H16" s="149">
        <f t="shared" si="0"/>
        <v>131.43124535962875</v>
      </c>
    </row>
    <row r="17" spans="1:9" s="52" customFormat="1" ht="23.75" customHeight="1" x14ac:dyDescent="0.3">
      <c r="A17" s="69"/>
      <c r="B17" s="69" t="s">
        <v>116</v>
      </c>
      <c r="C17" s="69" t="s">
        <v>120</v>
      </c>
      <c r="D17" s="69" t="s">
        <v>121</v>
      </c>
      <c r="E17" s="100" t="s">
        <v>122</v>
      </c>
      <c r="F17" s="101">
        <v>2586000</v>
      </c>
      <c r="G17" s="147">
        <v>3398812.0049999999</v>
      </c>
      <c r="H17" s="149">
        <f t="shared" si="0"/>
        <v>131.43124535962875</v>
      </c>
    </row>
    <row r="18" spans="1:9" s="52" customFormat="1" ht="23.75" customHeight="1" x14ac:dyDescent="0.3">
      <c r="A18" s="69">
        <v>3</v>
      </c>
      <c r="B18" s="69" t="s">
        <v>116</v>
      </c>
      <c r="C18" s="69" t="s">
        <v>123</v>
      </c>
      <c r="D18" s="69" t="s">
        <v>124</v>
      </c>
      <c r="E18" s="100" t="s">
        <v>125</v>
      </c>
      <c r="F18" s="108">
        <f>F19+F23+F27</f>
        <v>42853000</v>
      </c>
      <c r="G18" s="131">
        <f>G19+G23+G27</f>
        <v>46355628</v>
      </c>
      <c r="H18" s="149">
        <f t="shared" si="0"/>
        <v>108.17358878024876</v>
      </c>
    </row>
    <row r="19" spans="1:9" s="52" customFormat="1" ht="23.75" customHeight="1" x14ac:dyDescent="0.3">
      <c r="A19" s="69"/>
      <c r="B19" s="69" t="s">
        <v>116</v>
      </c>
      <c r="C19" s="69" t="s">
        <v>123</v>
      </c>
      <c r="D19" s="69" t="s">
        <v>126</v>
      </c>
      <c r="E19" s="100" t="s">
        <v>127</v>
      </c>
      <c r="F19" s="101">
        <f>SUM(F20:F22)</f>
        <v>13874000</v>
      </c>
      <c r="G19" s="132">
        <f>SUM(G20:G22)</f>
        <v>16279582</v>
      </c>
      <c r="H19" s="149">
        <f t="shared" si="0"/>
        <v>117.33877756955455</v>
      </c>
    </row>
    <row r="20" spans="1:9" s="48" customFormat="1" ht="23.75" customHeight="1" x14ac:dyDescent="0.35">
      <c r="A20" s="71"/>
      <c r="B20" s="71"/>
      <c r="C20" s="71"/>
      <c r="D20" s="71"/>
      <c r="E20" s="110" t="s">
        <v>172</v>
      </c>
      <c r="F20" s="111">
        <v>4651000</v>
      </c>
      <c r="G20" s="146">
        <v>5996396</v>
      </c>
      <c r="H20" s="149">
        <f t="shared" si="0"/>
        <v>128.92702644592561</v>
      </c>
    </row>
    <row r="21" spans="1:9" s="48" customFormat="1" ht="23.75" customHeight="1" x14ac:dyDescent="0.35">
      <c r="A21" s="71"/>
      <c r="B21" s="71"/>
      <c r="C21" s="71"/>
      <c r="D21" s="71"/>
      <c r="E21" s="110" t="s">
        <v>174</v>
      </c>
      <c r="F21" s="111">
        <v>4413000</v>
      </c>
      <c r="G21" s="146">
        <v>4912236</v>
      </c>
      <c r="H21" s="149">
        <f t="shared" si="0"/>
        <v>111.3128484024473</v>
      </c>
    </row>
    <row r="22" spans="1:9" s="48" customFormat="1" ht="23.75" customHeight="1" x14ac:dyDescent="0.35">
      <c r="A22" s="71"/>
      <c r="B22" s="71"/>
      <c r="C22" s="71"/>
      <c r="D22" s="71"/>
      <c r="E22" s="110" t="s">
        <v>173</v>
      </c>
      <c r="F22" s="111">
        <v>4810000</v>
      </c>
      <c r="G22" s="146">
        <v>5370950</v>
      </c>
      <c r="H22" s="149">
        <f t="shared" si="0"/>
        <v>111.66216216216216</v>
      </c>
    </row>
    <row r="23" spans="1:9" s="52" customFormat="1" ht="23.75" customHeight="1" x14ac:dyDescent="0.3">
      <c r="A23" s="69"/>
      <c r="B23" s="69" t="s">
        <v>116</v>
      </c>
      <c r="C23" s="69" t="s">
        <v>123</v>
      </c>
      <c r="D23" s="69" t="s">
        <v>128</v>
      </c>
      <c r="E23" s="100" t="s">
        <v>129</v>
      </c>
      <c r="F23" s="101">
        <f>SUM(F24:F26)</f>
        <v>26169000</v>
      </c>
      <c r="G23" s="101">
        <f>SUM(G24:G26)</f>
        <v>30076046</v>
      </c>
      <c r="H23" s="149">
        <f t="shared" si="0"/>
        <v>114.93005464480875</v>
      </c>
    </row>
    <row r="24" spans="1:9" s="48" customFormat="1" ht="23.75" customHeight="1" x14ac:dyDescent="0.35">
      <c r="A24" s="71"/>
      <c r="B24" s="71"/>
      <c r="C24" s="71"/>
      <c r="D24" s="71"/>
      <c r="E24" s="110" t="s">
        <v>177</v>
      </c>
      <c r="F24" s="111">
        <v>9924000</v>
      </c>
      <c r="G24" s="146">
        <v>11458159</v>
      </c>
      <c r="H24" s="149">
        <f t="shared" si="0"/>
        <v>115.45907900040307</v>
      </c>
    </row>
    <row r="25" spans="1:9" s="48" customFormat="1" ht="23.75" customHeight="1" x14ac:dyDescent="0.35">
      <c r="A25" s="71"/>
      <c r="B25" s="71"/>
      <c r="C25" s="71"/>
      <c r="D25" s="71"/>
      <c r="E25" s="110" t="s">
        <v>178</v>
      </c>
      <c r="F25" s="111">
        <v>7865000</v>
      </c>
      <c r="G25" s="146">
        <f>8932087+150000</f>
        <v>9082087</v>
      </c>
      <c r="H25" s="149">
        <f t="shared" si="0"/>
        <v>115.47472345835983</v>
      </c>
    </row>
    <row r="26" spans="1:9" s="48" customFormat="1" ht="23.75" customHeight="1" x14ac:dyDescent="0.35">
      <c r="A26" s="71"/>
      <c r="B26" s="71"/>
      <c r="C26" s="71"/>
      <c r="D26" s="71"/>
      <c r="E26" s="110" t="s">
        <v>179</v>
      </c>
      <c r="F26" s="111">
        <v>8380000</v>
      </c>
      <c r="G26" s="146">
        <f>9385800+150000</f>
        <v>9535800</v>
      </c>
      <c r="H26" s="149">
        <f t="shared" si="0"/>
        <v>113.79236276849642</v>
      </c>
    </row>
    <row r="27" spans="1:9" s="52" customFormat="1" ht="23.75" customHeight="1" x14ac:dyDescent="0.3">
      <c r="A27" s="69"/>
      <c r="B27" s="69" t="s">
        <v>116</v>
      </c>
      <c r="C27" s="69" t="s">
        <v>123</v>
      </c>
      <c r="D27" s="69"/>
      <c r="E27" s="100" t="s">
        <v>147</v>
      </c>
      <c r="F27" s="131">
        <v>2810000</v>
      </c>
      <c r="G27" s="131"/>
      <c r="H27" s="101">
        <f>G27/F27*100</f>
        <v>0</v>
      </c>
      <c r="I27" s="130"/>
    </row>
    <row r="28" spans="1:9" s="52" customFormat="1" ht="23.75" customHeight="1" x14ac:dyDescent="0.3">
      <c r="A28" s="69"/>
      <c r="B28" s="69">
        <v>800</v>
      </c>
      <c r="C28" s="69">
        <v>100</v>
      </c>
      <c r="D28" s="69"/>
      <c r="E28" s="100" t="s">
        <v>233</v>
      </c>
      <c r="F28" s="131"/>
      <c r="G28" s="131">
        <f>G29</f>
        <v>1840000</v>
      </c>
      <c r="H28" s="101"/>
      <c r="I28" s="130"/>
    </row>
    <row r="29" spans="1:9" s="52" customFormat="1" ht="23.75" customHeight="1" x14ac:dyDescent="0.3">
      <c r="A29" s="69"/>
      <c r="B29" s="69">
        <v>800</v>
      </c>
      <c r="C29" s="135">
        <v>100</v>
      </c>
      <c r="D29" s="135">
        <v>121</v>
      </c>
      <c r="E29" s="100" t="s">
        <v>235</v>
      </c>
      <c r="F29" s="131"/>
      <c r="G29" s="131">
        <v>1840000</v>
      </c>
      <c r="H29" s="101"/>
      <c r="I29" s="130"/>
    </row>
    <row r="30" spans="1:9" s="52" customFormat="1" ht="23.75" customHeight="1" x14ac:dyDescent="0.3">
      <c r="A30" s="69">
        <v>4</v>
      </c>
      <c r="B30" s="69" t="s">
        <v>116</v>
      </c>
      <c r="C30" s="69" t="s">
        <v>131</v>
      </c>
      <c r="D30" s="69" t="s">
        <v>124</v>
      </c>
      <c r="E30" s="100" t="s">
        <v>132</v>
      </c>
      <c r="F30" s="101">
        <f>F31</f>
        <v>228000</v>
      </c>
      <c r="G30" s="132">
        <f>G31</f>
        <v>0</v>
      </c>
      <c r="H30" s="101">
        <f t="shared" si="0"/>
        <v>0</v>
      </c>
    </row>
    <row r="31" spans="1:9" s="52" customFormat="1" ht="23.75" customHeight="1" x14ac:dyDescent="0.3">
      <c r="A31" s="69"/>
      <c r="B31" s="69" t="s">
        <v>116</v>
      </c>
      <c r="C31" s="69" t="s">
        <v>131</v>
      </c>
      <c r="D31" s="69" t="s">
        <v>133</v>
      </c>
      <c r="E31" s="100" t="s">
        <v>148</v>
      </c>
      <c r="F31" s="101">
        <v>228000</v>
      </c>
      <c r="G31" s="101"/>
      <c r="H31" s="101">
        <f t="shared" si="0"/>
        <v>0</v>
      </c>
    </row>
    <row r="32" spans="1:9" s="52" customFormat="1" ht="23.75" customHeight="1" x14ac:dyDescent="0.3">
      <c r="A32" s="69">
        <v>5</v>
      </c>
      <c r="B32" s="69" t="s">
        <v>116</v>
      </c>
      <c r="C32" s="69" t="s">
        <v>149</v>
      </c>
      <c r="D32" s="69" t="s">
        <v>124</v>
      </c>
      <c r="E32" s="100" t="s">
        <v>151</v>
      </c>
      <c r="F32" s="101">
        <f>F33</f>
        <v>1840000</v>
      </c>
      <c r="G32" s="132">
        <f>G33</f>
        <v>0</v>
      </c>
      <c r="H32" s="101">
        <f t="shared" si="0"/>
        <v>0</v>
      </c>
    </row>
    <row r="33" spans="1:8" s="52" customFormat="1" ht="23.75" customHeight="1" x14ac:dyDescent="0.3">
      <c r="A33" s="69"/>
      <c r="B33" s="69" t="s">
        <v>116</v>
      </c>
      <c r="C33" s="69" t="s">
        <v>234</v>
      </c>
      <c r="D33" s="69">
        <v>314</v>
      </c>
      <c r="E33" s="100" t="s">
        <v>150</v>
      </c>
      <c r="F33" s="101">
        <v>1840000</v>
      </c>
      <c r="G33" s="152"/>
      <c r="H33" s="101">
        <f t="shared" si="0"/>
        <v>0</v>
      </c>
    </row>
    <row r="34" spans="1:8" s="52" customFormat="1" ht="30.9" customHeight="1" x14ac:dyDescent="0.3">
      <c r="A34" s="69">
        <v>6</v>
      </c>
      <c r="B34" s="69" t="s">
        <v>116</v>
      </c>
      <c r="C34" s="69" t="s">
        <v>134</v>
      </c>
      <c r="D34" s="69" t="s">
        <v>124</v>
      </c>
      <c r="E34" s="100" t="s">
        <v>135</v>
      </c>
      <c r="F34" s="101">
        <f>F35+F42+F44+F45+F46</f>
        <v>30544000</v>
      </c>
      <c r="G34" s="101">
        <f>G35+G42+G44+G45+G46</f>
        <v>64111406.995000005</v>
      </c>
      <c r="H34" s="101">
        <f t="shared" si="0"/>
        <v>209.8985299731535</v>
      </c>
    </row>
    <row r="35" spans="1:8" s="48" customFormat="1" ht="23.75" customHeight="1" x14ac:dyDescent="0.35">
      <c r="A35" s="71"/>
      <c r="B35" s="69" t="s">
        <v>116</v>
      </c>
      <c r="C35" s="69" t="s">
        <v>134</v>
      </c>
      <c r="D35" s="69" t="s">
        <v>136</v>
      </c>
      <c r="E35" s="100" t="s">
        <v>137</v>
      </c>
      <c r="F35" s="70">
        <f>SUM(F36:F41)</f>
        <v>20176000</v>
      </c>
      <c r="G35" s="70">
        <f>SUM(G36:G41)</f>
        <v>50210074.995000005</v>
      </c>
      <c r="H35" s="101">
        <f t="shared" si="0"/>
        <v>248.86040342486123</v>
      </c>
    </row>
    <row r="36" spans="1:8" s="48" customFormat="1" ht="21.75" customHeight="1" x14ac:dyDescent="0.35">
      <c r="A36" s="71"/>
      <c r="B36" s="71"/>
      <c r="C36" s="71"/>
      <c r="D36" s="71"/>
      <c r="E36" s="110" t="s">
        <v>154</v>
      </c>
      <c r="F36" s="112">
        <v>2676000</v>
      </c>
      <c r="G36" s="112">
        <v>15141597</v>
      </c>
      <c r="H36" s="101">
        <f t="shared" si="0"/>
        <v>565.82948430493275</v>
      </c>
    </row>
    <row r="37" spans="1:8" s="48" customFormat="1" ht="21.75" customHeight="1" x14ac:dyDescent="0.35">
      <c r="A37" s="71"/>
      <c r="B37" s="71"/>
      <c r="C37" s="71"/>
      <c r="D37" s="71"/>
      <c r="E37" s="110" t="s">
        <v>155</v>
      </c>
      <c r="F37" s="112">
        <v>2427000</v>
      </c>
      <c r="G37" s="151">
        <f>13795163-G32-G47</f>
        <v>13795163</v>
      </c>
      <c r="H37" s="101">
        <f t="shared" si="0"/>
        <v>568.40391429748661</v>
      </c>
    </row>
    <row r="38" spans="1:8" s="48" customFormat="1" ht="21.75" customHeight="1" x14ac:dyDescent="0.35">
      <c r="A38" s="71"/>
      <c r="B38" s="71"/>
      <c r="C38" s="71"/>
      <c r="D38" s="71"/>
      <c r="E38" s="110" t="s">
        <v>156</v>
      </c>
      <c r="F38" s="112">
        <v>1555000</v>
      </c>
      <c r="G38" s="112">
        <v>1903316</v>
      </c>
      <c r="H38" s="101">
        <f t="shared" si="0"/>
        <v>122.39974276527332</v>
      </c>
    </row>
    <row r="39" spans="1:8" s="48" customFormat="1" ht="21.75" customHeight="1" x14ac:dyDescent="0.35">
      <c r="A39" s="71"/>
      <c r="B39" s="71"/>
      <c r="C39" s="71"/>
      <c r="D39" s="71"/>
      <c r="E39" s="110" t="s">
        <v>185</v>
      </c>
      <c r="F39" s="112">
        <v>8239000</v>
      </c>
      <c r="G39" s="150">
        <f>14330173-G17</f>
        <v>10931360.995000001</v>
      </c>
      <c r="H39" s="101">
        <f t="shared" si="0"/>
        <v>132.67824972690863</v>
      </c>
    </row>
    <row r="40" spans="1:8" s="48" customFormat="1" ht="21.75" customHeight="1" x14ac:dyDescent="0.35">
      <c r="A40" s="71"/>
      <c r="B40" s="71"/>
      <c r="C40" s="71"/>
      <c r="D40" s="71"/>
      <c r="E40" s="110" t="s">
        <v>157</v>
      </c>
      <c r="F40" s="112">
        <v>1397000</v>
      </c>
      <c r="G40" s="112">
        <f>4081350-G30</f>
        <v>4081350</v>
      </c>
      <c r="H40" s="101">
        <f t="shared" si="0"/>
        <v>292.15103793843952</v>
      </c>
    </row>
    <row r="41" spans="1:8" s="48" customFormat="1" ht="21.75" customHeight="1" x14ac:dyDescent="0.35">
      <c r="A41" s="71"/>
      <c r="B41" s="71"/>
      <c r="C41" s="71"/>
      <c r="D41" s="71"/>
      <c r="E41" s="110" t="s">
        <v>232</v>
      </c>
      <c r="F41" s="112">
        <v>3882000</v>
      </c>
      <c r="G41" s="112">
        <v>4357288</v>
      </c>
      <c r="H41" s="101">
        <f t="shared" si="0"/>
        <v>112.24337970118496</v>
      </c>
    </row>
    <row r="42" spans="1:8" s="48" customFormat="1" ht="23.75" customHeight="1" x14ac:dyDescent="0.35">
      <c r="A42" s="71"/>
      <c r="B42" s="69" t="s">
        <v>116</v>
      </c>
      <c r="C42" s="69" t="s">
        <v>134</v>
      </c>
      <c r="D42" s="69" t="s">
        <v>138</v>
      </c>
      <c r="E42" s="100" t="s">
        <v>139</v>
      </c>
      <c r="F42" s="70">
        <f>F43</f>
        <v>6743000</v>
      </c>
      <c r="G42" s="70">
        <f>G43</f>
        <v>9703096</v>
      </c>
      <c r="H42" s="101">
        <f t="shared" si="0"/>
        <v>143.89879875426368</v>
      </c>
    </row>
    <row r="43" spans="1:8" s="48" customFormat="1" ht="23.75" customHeight="1" x14ac:dyDescent="0.35">
      <c r="A43" s="71"/>
      <c r="B43" s="69"/>
      <c r="C43" s="69"/>
      <c r="D43" s="69"/>
      <c r="E43" s="110" t="s">
        <v>175</v>
      </c>
      <c r="F43" s="70">
        <v>6743000</v>
      </c>
      <c r="G43" s="70">
        <v>9703096</v>
      </c>
      <c r="H43" s="101">
        <f t="shared" si="0"/>
        <v>143.89879875426368</v>
      </c>
    </row>
    <row r="44" spans="1:8" ht="30.65" customHeight="1" x14ac:dyDescent="0.35">
      <c r="A44" s="69"/>
      <c r="B44" s="69" t="s">
        <v>116</v>
      </c>
      <c r="C44" s="69" t="s">
        <v>134</v>
      </c>
      <c r="D44" s="69" t="s">
        <v>140</v>
      </c>
      <c r="E44" s="100" t="s">
        <v>180</v>
      </c>
      <c r="F44" s="70">
        <v>2569000</v>
      </c>
      <c r="G44" s="70">
        <v>4198236</v>
      </c>
      <c r="H44" s="101">
        <f t="shared" si="0"/>
        <v>163.41907356948229</v>
      </c>
    </row>
    <row r="45" spans="1:8" s="34" customFormat="1" ht="36.65" customHeight="1" x14ac:dyDescent="0.35">
      <c r="A45" s="71"/>
      <c r="B45" s="69" t="s">
        <v>116</v>
      </c>
      <c r="C45" s="69" t="s">
        <v>134</v>
      </c>
      <c r="D45" s="69" t="s">
        <v>141</v>
      </c>
      <c r="E45" s="100" t="s">
        <v>142</v>
      </c>
      <c r="F45" s="70"/>
      <c r="G45" s="70"/>
      <c r="H45" s="101" t="e">
        <f t="shared" si="0"/>
        <v>#DIV/0!</v>
      </c>
    </row>
    <row r="46" spans="1:8" s="52" customFormat="1" ht="23.75" customHeight="1" x14ac:dyDescent="0.3">
      <c r="A46" s="69"/>
      <c r="B46" s="69" t="s">
        <v>116</v>
      </c>
      <c r="C46" s="69" t="s">
        <v>134</v>
      </c>
      <c r="D46" s="69"/>
      <c r="E46" s="100" t="s">
        <v>158</v>
      </c>
      <c r="F46" s="132">
        <v>1056000</v>
      </c>
      <c r="G46" s="132"/>
      <c r="H46" s="101">
        <f t="shared" si="0"/>
        <v>0</v>
      </c>
    </row>
    <row r="47" spans="1:8" s="34" customFormat="1" ht="23.75" customHeight="1" x14ac:dyDescent="0.35">
      <c r="A47" s="69">
        <v>7</v>
      </c>
      <c r="B47" s="69" t="s">
        <v>116</v>
      </c>
      <c r="C47" s="69" t="s">
        <v>143</v>
      </c>
      <c r="D47" s="69" t="s">
        <v>124</v>
      </c>
      <c r="E47" s="100" t="s">
        <v>144</v>
      </c>
      <c r="F47" s="70">
        <f>12163000-F14-F16</f>
        <v>3660000</v>
      </c>
      <c r="G47" s="152">
        <f>G48</f>
        <v>0</v>
      </c>
      <c r="H47" s="101">
        <f t="shared" si="0"/>
        <v>0</v>
      </c>
    </row>
    <row r="48" spans="1:8" s="48" customFormat="1" ht="36.65" customHeight="1" x14ac:dyDescent="0.35">
      <c r="A48" s="71"/>
      <c r="B48" s="69" t="s">
        <v>116</v>
      </c>
      <c r="C48" s="69" t="s">
        <v>143</v>
      </c>
      <c r="D48" s="69" t="s">
        <v>145</v>
      </c>
      <c r="E48" s="100" t="s">
        <v>146</v>
      </c>
      <c r="F48" s="70">
        <v>3660000</v>
      </c>
      <c r="G48" s="70"/>
      <c r="H48" s="101">
        <f t="shared" si="0"/>
        <v>0</v>
      </c>
    </row>
    <row r="49" spans="1:9" s="52" customFormat="1" ht="39" customHeight="1" x14ac:dyDescent="0.3">
      <c r="A49" s="69">
        <v>8</v>
      </c>
      <c r="B49" s="69" t="s">
        <v>116</v>
      </c>
      <c r="C49" s="69"/>
      <c r="D49" s="69"/>
      <c r="E49" s="100" t="s">
        <v>181</v>
      </c>
      <c r="F49" s="70">
        <f>SUM(F50:F57)</f>
        <v>18917000</v>
      </c>
      <c r="G49" s="70">
        <f>SUM(G50:G57)</f>
        <v>0</v>
      </c>
      <c r="H49" s="101">
        <f t="shared" si="0"/>
        <v>0</v>
      </c>
      <c r="I49" s="127">
        <f>F50+SUM(F51:F57)</f>
        <v>18917000</v>
      </c>
    </row>
    <row r="50" spans="1:9" s="52" customFormat="1" ht="72.900000000000006" customHeight="1" x14ac:dyDescent="0.3">
      <c r="A50" s="69" t="s">
        <v>187</v>
      </c>
      <c r="B50" s="69"/>
      <c r="C50" s="69"/>
      <c r="D50" s="69"/>
      <c r="E50" s="100" t="s">
        <v>182</v>
      </c>
      <c r="F50" s="70">
        <v>10036000</v>
      </c>
      <c r="G50" s="70"/>
      <c r="H50" s="101">
        <f t="shared" si="0"/>
        <v>0</v>
      </c>
    </row>
    <row r="51" spans="1:9" s="52" customFormat="1" ht="21.75" customHeight="1" x14ac:dyDescent="0.3">
      <c r="A51" s="69" t="s">
        <v>188</v>
      </c>
      <c r="B51" s="69"/>
      <c r="C51" s="69"/>
      <c r="D51" s="69"/>
      <c r="E51" s="100" t="s">
        <v>183</v>
      </c>
      <c r="F51" s="70">
        <v>1700000</v>
      </c>
      <c r="G51" s="70"/>
      <c r="H51" s="101">
        <f t="shared" si="0"/>
        <v>0</v>
      </c>
    </row>
    <row r="52" spans="1:9" s="52" customFormat="1" ht="21.75" customHeight="1" x14ac:dyDescent="0.3">
      <c r="A52" s="69" t="s">
        <v>189</v>
      </c>
      <c r="B52" s="69"/>
      <c r="C52" s="69"/>
      <c r="D52" s="69"/>
      <c r="E52" s="100" t="s">
        <v>184</v>
      </c>
      <c r="F52" s="70">
        <v>900000</v>
      </c>
      <c r="G52" s="70"/>
      <c r="H52" s="101">
        <f t="shared" si="0"/>
        <v>0</v>
      </c>
    </row>
    <row r="53" spans="1:9" s="52" customFormat="1" ht="21.75" customHeight="1" x14ac:dyDescent="0.3">
      <c r="A53" s="69" t="s">
        <v>190</v>
      </c>
      <c r="B53" s="69"/>
      <c r="C53" s="69"/>
      <c r="D53" s="69"/>
      <c r="E53" s="100" t="s">
        <v>185</v>
      </c>
      <c r="F53" s="70">
        <v>2600000</v>
      </c>
      <c r="G53" s="70"/>
      <c r="H53" s="101">
        <f t="shared" si="0"/>
        <v>0</v>
      </c>
    </row>
    <row r="54" spans="1:9" s="52" customFormat="1" ht="21.75" customHeight="1" x14ac:dyDescent="0.3">
      <c r="A54" s="69" t="s">
        <v>191</v>
      </c>
      <c r="B54" s="69"/>
      <c r="C54" s="69"/>
      <c r="D54" s="69"/>
      <c r="E54" s="100" t="s">
        <v>154</v>
      </c>
      <c r="F54" s="70">
        <v>1081000</v>
      </c>
      <c r="G54" s="70"/>
      <c r="H54" s="101">
        <f t="shared" si="0"/>
        <v>0</v>
      </c>
    </row>
    <row r="55" spans="1:9" s="52" customFormat="1" ht="21.75" customHeight="1" x14ac:dyDescent="0.3">
      <c r="A55" s="69" t="s">
        <v>192</v>
      </c>
      <c r="B55" s="69"/>
      <c r="C55" s="69"/>
      <c r="D55" s="69"/>
      <c r="E55" s="100" t="s">
        <v>155</v>
      </c>
      <c r="F55" s="70">
        <v>1000000</v>
      </c>
      <c r="G55" s="70"/>
      <c r="H55" s="101">
        <f t="shared" si="0"/>
        <v>0</v>
      </c>
    </row>
    <row r="56" spans="1:9" s="52" customFormat="1" ht="21.75" customHeight="1" x14ac:dyDescent="0.3">
      <c r="A56" s="69" t="s">
        <v>193</v>
      </c>
      <c r="B56" s="69"/>
      <c r="C56" s="69"/>
      <c r="D56" s="69"/>
      <c r="E56" s="100" t="s">
        <v>156</v>
      </c>
      <c r="F56" s="70">
        <v>600000</v>
      </c>
      <c r="G56" s="70"/>
      <c r="H56" s="101">
        <f t="shared" si="0"/>
        <v>0</v>
      </c>
    </row>
    <row r="57" spans="1:9" s="52" customFormat="1" ht="27.75" customHeight="1" x14ac:dyDescent="0.3">
      <c r="A57" s="69" t="s">
        <v>194</v>
      </c>
      <c r="B57" s="69"/>
      <c r="C57" s="69"/>
      <c r="D57" s="69"/>
      <c r="E57" s="100" t="s">
        <v>186</v>
      </c>
      <c r="F57" s="70">
        <v>1000000</v>
      </c>
      <c r="G57" s="70"/>
      <c r="H57" s="101">
        <f t="shared" si="0"/>
        <v>0</v>
      </c>
    </row>
    <row r="58" spans="1:9" s="52" customFormat="1" ht="20.149999999999999" customHeight="1" x14ac:dyDescent="0.3">
      <c r="A58" s="72" t="s">
        <v>7</v>
      </c>
      <c r="B58" s="72" t="s">
        <v>116</v>
      </c>
      <c r="C58" s="72"/>
      <c r="D58" s="72"/>
      <c r="E58" s="6" t="s">
        <v>153</v>
      </c>
      <c r="F58" s="113">
        <f>'B03'!H30</f>
        <v>3805000000</v>
      </c>
      <c r="G58" s="143"/>
      <c r="H58" s="73">
        <f t="shared" si="0"/>
        <v>0</v>
      </c>
    </row>
    <row r="59" spans="1:9" ht="19.5" customHeight="1" x14ac:dyDescent="0.35">
      <c r="A59" s="114" t="s">
        <v>195</v>
      </c>
      <c r="B59" s="114"/>
      <c r="C59" s="48"/>
      <c r="D59" s="48"/>
      <c r="F59" s="49"/>
    </row>
    <row r="60" spans="1:9" ht="19.5" customHeight="1" x14ac:dyDescent="0.35">
      <c r="A60" s="114" t="s">
        <v>196</v>
      </c>
      <c r="B60" s="114"/>
      <c r="C60" s="48"/>
      <c r="D60" s="48"/>
      <c r="E60" s="48"/>
      <c r="F60" s="49"/>
    </row>
    <row r="61" spans="1:9" hidden="1" x14ac:dyDescent="0.35">
      <c r="E61" s="99" t="s">
        <v>92</v>
      </c>
    </row>
    <row r="62" spans="1:9" ht="18" hidden="1" customHeight="1" x14ac:dyDescent="0.35">
      <c r="A62" s="310" t="s">
        <v>114</v>
      </c>
      <c r="B62" s="310"/>
      <c r="C62" s="310"/>
      <c r="D62" s="310"/>
      <c r="E62" s="310"/>
      <c r="F62" s="310"/>
    </row>
    <row r="63" spans="1:9" ht="20.149999999999999" hidden="1" customHeight="1" x14ac:dyDescent="0.35">
      <c r="A63" s="339" t="s">
        <v>115</v>
      </c>
      <c r="B63" s="339"/>
      <c r="C63" s="339"/>
      <c r="D63" s="339"/>
      <c r="E63" s="339"/>
      <c r="F63" s="339"/>
    </row>
  </sheetData>
  <mergeCells count="7">
    <mergeCell ref="F1:H1"/>
    <mergeCell ref="A62:F62"/>
    <mergeCell ref="A63:F63"/>
    <mergeCell ref="B2:D2"/>
    <mergeCell ref="E2:F2"/>
    <mergeCell ref="B3:F3"/>
    <mergeCell ref="A4:F4"/>
  </mergeCells>
  <printOptions horizontalCentered="1"/>
  <pageMargins left="0.25" right="0.25" top="0.5" bottom="0.25" header="0.31496062992126" footer="0.31496062992126"/>
  <pageSetup paperSize="9" scale="82" orientation="portrait" r:id="rId1"/>
  <headerFooter>
    <oddFooter>Page &amp;P of &amp;N</oddFooter>
  </headerFooter>
  <rowBreaks count="1" manualBreakCount="1">
    <brk id="3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L79"/>
  <sheetViews>
    <sheetView view="pageBreakPreview" topLeftCell="A40" zoomScaleNormal="100" zoomScaleSheetLayoutView="100" workbookViewId="0">
      <selection activeCell="G50" sqref="G50"/>
    </sheetView>
  </sheetViews>
  <sheetFormatPr defaultRowHeight="15.5" x14ac:dyDescent="0.35"/>
  <cols>
    <col min="1" max="1" width="4.90625" style="202" customWidth="1"/>
    <col min="2" max="2" width="8.08984375" style="202" customWidth="1"/>
    <col min="3" max="3" width="6.08984375" style="202" customWidth="1"/>
    <col min="4" max="4" width="7" style="202" customWidth="1"/>
    <col min="5" max="5" width="52" style="202" customWidth="1"/>
    <col min="6" max="6" width="19.08984375" style="268" customWidth="1"/>
    <col min="7" max="8" width="18.453125" style="202" customWidth="1"/>
    <col min="9" max="9" width="9.54296875" style="202" customWidth="1"/>
    <col min="10" max="10" width="19.6328125" style="202" customWidth="1"/>
    <col min="11" max="11" width="23" style="202" customWidth="1"/>
    <col min="12" max="12" width="19.453125" style="202" customWidth="1"/>
    <col min="13" max="239" width="9.08984375" style="202"/>
    <col min="240" max="240" width="9.54296875" style="202" customWidth="1"/>
    <col min="241" max="241" width="8.6328125" style="202" customWidth="1"/>
    <col min="242" max="242" width="8.54296875" style="202" customWidth="1"/>
    <col min="243" max="243" width="33" style="202" customWidth="1"/>
    <col min="244" max="244" width="18.36328125" style="202" customWidth="1"/>
    <col min="245" max="245" width="10.453125" style="202" customWidth="1"/>
    <col min="246" max="246" width="14.453125" style="202" bestFit="1" customWidth="1"/>
    <col min="247" max="247" width="9.08984375" style="202"/>
    <col min="248" max="248" width="14" style="202" bestFit="1" customWidth="1"/>
    <col min="249" max="495" width="9.08984375" style="202"/>
    <col min="496" max="496" width="9.54296875" style="202" customWidth="1"/>
    <col min="497" max="497" width="8.6328125" style="202" customWidth="1"/>
    <col min="498" max="498" width="8.54296875" style="202" customWidth="1"/>
    <col min="499" max="499" width="33" style="202" customWidth="1"/>
    <col min="500" max="500" width="18.36328125" style="202" customWidth="1"/>
    <col min="501" max="501" width="10.453125" style="202" customWidth="1"/>
    <col min="502" max="502" width="14.453125" style="202" bestFit="1" customWidth="1"/>
    <col min="503" max="503" width="9.08984375" style="202"/>
    <col min="504" max="504" width="14" style="202" bestFit="1" customWidth="1"/>
    <col min="505" max="751" width="9.08984375" style="202"/>
    <col min="752" max="752" width="9.54296875" style="202" customWidth="1"/>
    <col min="753" max="753" width="8.6328125" style="202" customWidth="1"/>
    <col min="754" max="754" width="8.54296875" style="202" customWidth="1"/>
    <col min="755" max="755" width="33" style="202" customWidth="1"/>
    <col min="756" max="756" width="18.36328125" style="202" customWidth="1"/>
    <col min="757" max="757" width="10.453125" style="202" customWidth="1"/>
    <col min="758" max="758" width="14.453125" style="202" bestFit="1" customWidth="1"/>
    <col min="759" max="759" width="9.08984375" style="202"/>
    <col min="760" max="760" width="14" style="202" bestFit="1" customWidth="1"/>
    <col min="761" max="1007" width="9.08984375" style="202"/>
    <col min="1008" max="1008" width="9.54296875" style="202" customWidth="1"/>
    <col min="1009" max="1009" width="8.6328125" style="202" customWidth="1"/>
    <col min="1010" max="1010" width="8.54296875" style="202" customWidth="1"/>
    <col min="1011" max="1011" width="33" style="202" customWidth="1"/>
    <col min="1012" max="1012" width="18.36328125" style="202" customWidth="1"/>
    <col min="1013" max="1013" width="10.453125" style="202" customWidth="1"/>
    <col min="1014" max="1014" width="14.453125" style="202" bestFit="1" customWidth="1"/>
    <col min="1015" max="1015" width="9.08984375" style="202"/>
    <col min="1016" max="1016" width="14" style="202" bestFit="1" customWidth="1"/>
    <col min="1017" max="1263" width="9.08984375" style="202"/>
    <col min="1264" max="1264" width="9.54296875" style="202" customWidth="1"/>
    <col min="1265" max="1265" width="8.6328125" style="202" customWidth="1"/>
    <col min="1266" max="1266" width="8.54296875" style="202" customWidth="1"/>
    <col min="1267" max="1267" width="33" style="202" customWidth="1"/>
    <col min="1268" max="1268" width="18.36328125" style="202" customWidth="1"/>
    <col min="1269" max="1269" width="10.453125" style="202" customWidth="1"/>
    <col min="1270" max="1270" width="14.453125" style="202" bestFit="1" customWidth="1"/>
    <col min="1271" max="1271" width="9.08984375" style="202"/>
    <col min="1272" max="1272" width="14" style="202" bestFit="1" customWidth="1"/>
    <col min="1273" max="1519" width="9.08984375" style="202"/>
    <col min="1520" max="1520" width="9.54296875" style="202" customWidth="1"/>
    <col min="1521" max="1521" width="8.6328125" style="202" customWidth="1"/>
    <col min="1522" max="1522" width="8.54296875" style="202" customWidth="1"/>
    <col min="1523" max="1523" width="33" style="202" customWidth="1"/>
    <col min="1524" max="1524" width="18.36328125" style="202" customWidth="1"/>
    <col min="1525" max="1525" width="10.453125" style="202" customWidth="1"/>
    <col min="1526" max="1526" width="14.453125" style="202" bestFit="1" customWidth="1"/>
    <col min="1527" max="1527" width="9.08984375" style="202"/>
    <col min="1528" max="1528" width="14" style="202" bestFit="1" customWidth="1"/>
    <col min="1529" max="1775" width="9.08984375" style="202"/>
    <col min="1776" max="1776" width="9.54296875" style="202" customWidth="1"/>
    <col min="1777" max="1777" width="8.6328125" style="202" customWidth="1"/>
    <col min="1778" max="1778" width="8.54296875" style="202" customWidth="1"/>
    <col min="1779" max="1779" width="33" style="202" customWidth="1"/>
    <col min="1780" max="1780" width="18.36328125" style="202" customWidth="1"/>
    <col min="1781" max="1781" width="10.453125" style="202" customWidth="1"/>
    <col min="1782" max="1782" width="14.453125" style="202" bestFit="1" customWidth="1"/>
    <col min="1783" max="1783" width="9.08984375" style="202"/>
    <col min="1784" max="1784" width="14" style="202" bestFit="1" customWidth="1"/>
    <col min="1785" max="2031" width="9.08984375" style="202"/>
    <col min="2032" max="2032" width="9.54296875" style="202" customWidth="1"/>
    <col min="2033" max="2033" width="8.6328125" style="202" customWidth="1"/>
    <col min="2034" max="2034" width="8.54296875" style="202" customWidth="1"/>
    <col min="2035" max="2035" width="33" style="202" customWidth="1"/>
    <col min="2036" max="2036" width="18.36328125" style="202" customWidth="1"/>
    <col min="2037" max="2037" width="10.453125" style="202" customWidth="1"/>
    <col min="2038" max="2038" width="14.453125" style="202" bestFit="1" customWidth="1"/>
    <col min="2039" max="2039" width="9.08984375" style="202"/>
    <col min="2040" max="2040" width="14" style="202" bestFit="1" customWidth="1"/>
    <col min="2041" max="2287" width="9.08984375" style="202"/>
    <col min="2288" max="2288" width="9.54296875" style="202" customWidth="1"/>
    <col min="2289" max="2289" width="8.6328125" style="202" customWidth="1"/>
    <col min="2290" max="2290" width="8.54296875" style="202" customWidth="1"/>
    <col min="2291" max="2291" width="33" style="202" customWidth="1"/>
    <col min="2292" max="2292" width="18.36328125" style="202" customWidth="1"/>
    <col min="2293" max="2293" width="10.453125" style="202" customWidth="1"/>
    <col min="2294" max="2294" width="14.453125" style="202" bestFit="1" customWidth="1"/>
    <col min="2295" max="2295" width="9.08984375" style="202"/>
    <col min="2296" max="2296" width="14" style="202" bestFit="1" customWidth="1"/>
    <col min="2297" max="2543" width="9.08984375" style="202"/>
    <col min="2544" max="2544" width="9.54296875" style="202" customWidth="1"/>
    <col min="2545" max="2545" width="8.6328125" style="202" customWidth="1"/>
    <col min="2546" max="2546" width="8.54296875" style="202" customWidth="1"/>
    <col min="2547" max="2547" width="33" style="202" customWidth="1"/>
    <col min="2548" max="2548" width="18.36328125" style="202" customWidth="1"/>
    <col min="2549" max="2549" width="10.453125" style="202" customWidth="1"/>
    <col min="2550" max="2550" width="14.453125" style="202" bestFit="1" customWidth="1"/>
    <col min="2551" max="2551" width="9.08984375" style="202"/>
    <col min="2552" max="2552" width="14" style="202" bestFit="1" customWidth="1"/>
    <col min="2553" max="2799" width="9.08984375" style="202"/>
    <col min="2800" max="2800" width="9.54296875" style="202" customWidth="1"/>
    <col min="2801" max="2801" width="8.6328125" style="202" customWidth="1"/>
    <col min="2802" max="2802" width="8.54296875" style="202" customWidth="1"/>
    <col min="2803" max="2803" width="33" style="202" customWidth="1"/>
    <col min="2804" max="2804" width="18.36328125" style="202" customWidth="1"/>
    <col min="2805" max="2805" width="10.453125" style="202" customWidth="1"/>
    <col min="2806" max="2806" width="14.453125" style="202" bestFit="1" customWidth="1"/>
    <col min="2807" max="2807" width="9.08984375" style="202"/>
    <col min="2808" max="2808" width="14" style="202" bestFit="1" customWidth="1"/>
    <col min="2809" max="3055" width="9.08984375" style="202"/>
    <col min="3056" max="3056" width="9.54296875" style="202" customWidth="1"/>
    <col min="3057" max="3057" width="8.6328125" style="202" customWidth="1"/>
    <col min="3058" max="3058" width="8.54296875" style="202" customWidth="1"/>
    <col min="3059" max="3059" width="33" style="202" customWidth="1"/>
    <col min="3060" max="3060" width="18.36328125" style="202" customWidth="1"/>
    <col min="3061" max="3061" width="10.453125" style="202" customWidth="1"/>
    <col min="3062" max="3062" width="14.453125" style="202" bestFit="1" customWidth="1"/>
    <col min="3063" max="3063" width="9.08984375" style="202"/>
    <col min="3064" max="3064" width="14" style="202" bestFit="1" customWidth="1"/>
    <col min="3065" max="3311" width="9.08984375" style="202"/>
    <col min="3312" max="3312" width="9.54296875" style="202" customWidth="1"/>
    <col min="3313" max="3313" width="8.6328125" style="202" customWidth="1"/>
    <col min="3314" max="3314" width="8.54296875" style="202" customWidth="1"/>
    <col min="3315" max="3315" width="33" style="202" customWidth="1"/>
    <col min="3316" max="3316" width="18.36328125" style="202" customWidth="1"/>
    <col min="3317" max="3317" width="10.453125" style="202" customWidth="1"/>
    <col min="3318" max="3318" width="14.453125" style="202" bestFit="1" customWidth="1"/>
    <col min="3319" max="3319" width="9.08984375" style="202"/>
    <col min="3320" max="3320" width="14" style="202" bestFit="1" customWidth="1"/>
    <col min="3321" max="3567" width="9.08984375" style="202"/>
    <col min="3568" max="3568" width="9.54296875" style="202" customWidth="1"/>
    <col min="3569" max="3569" width="8.6328125" style="202" customWidth="1"/>
    <col min="3570" max="3570" width="8.54296875" style="202" customWidth="1"/>
    <col min="3571" max="3571" width="33" style="202" customWidth="1"/>
    <col min="3572" max="3572" width="18.36328125" style="202" customWidth="1"/>
    <col min="3573" max="3573" width="10.453125" style="202" customWidth="1"/>
    <col min="3574" max="3574" width="14.453125" style="202" bestFit="1" customWidth="1"/>
    <col min="3575" max="3575" width="9.08984375" style="202"/>
    <col min="3576" max="3576" width="14" style="202" bestFit="1" customWidth="1"/>
    <col min="3577" max="3823" width="9.08984375" style="202"/>
    <col min="3824" max="3824" width="9.54296875" style="202" customWidth="1"/>
    <col min="3825" max="3825" width="8.6328125" style="202" customWidth="1"/>
    <col min="3826" max="3826" width="8.54296875" style="202" customWidth="1"/>
    <col min="3827" max="3827" width="33" style="202" customWidth="1"/>
    <col min="3828" max="3828" width="18.36328125" style="202" customWidth="1"/>
    <col min="3829" max="3829" width="10.453125" style="202" customWidth="1"/>
    <col min="3830" max="3830" width="14.453125" style="202" bestFit="1" customWidth="1"/>
    <col min="3831" max="3831" width="9.08984375" style="202"/>
    <col min="3832" max="3832" width="14" style="202" bestFit="1" customWidth="1"/>
    <col min="3833" max="4079" width="9.08984375" style="202"/>
    <col min="4080" max="4080" width="9.54296875" style="202" customWidth="1"/>
    <col min="4081" max="4081" width="8.6328125" style="202" customWidth="1"/>
    <col min="4082" max="4082" width="8.54296875" style="202" customWidth="1"/>
    <col min="4083" max="4083" width="33" style="202" customWidth="1"/>
    <col min="4084" max="4084" width="18.36328125" style="202" customWidth="1"/>
    <col min="4085" max="4085" width="10.453125" style="202" customWidth="1"/>
    <col min="4086" max="4086" width="14.453125" style="202" bestFit="1" customWidth="1"/>
    <col min="4087" max="4087" width="9.08984375" style="202"/>
    <col min="4088" max="4088" width="14" style="202" bestFit="1" customWidth="1"/>
    <col min="4089" max="4335" width="9.08984375" style="202"/>
    <col min="4336" max="4336" width="9.54296875" style="202" customWidth="1"/>
    <col min="4337" max="4337" width="8.6328125" style="202" customWidth="1"/>
    <col min="4338" max="4338" width="8.54296875" style="202" customWidth="1"/>
    <col min="4339" max="4339" width="33" style="202" customWidth="1"/>
    <col min="4340" max="4340" width="18.36328125" style="202" customWidth="1"/>
    <col min="4341" max="4341" width="10.453125" style="202" customWidth="1"/>
    <col min="4342" max="4342" width="14.453125" style="202" bestFit="1" customWidth="1"/>
    <col min="4343" max="4343" width="9.08984375" style="202"/>
    <col min="4344" max="4344" width="14" style="202" bestFit="1" customWidth="1"/>
    <col min="4345" max="4591" width="9.08984375" style="202"/>
    <col min="4592" max="4592" width="9.54296875" style="202" customWidth="1"/>
    <col min="4593" max="4593" width="8.6328125" style="202" customWidth="1"/>
    <col min="4594" max="4594" width="8.54296875" style="202" customWidth="1"/>
    <col min="4595" max="4595" width="33" style="202" customWidth="1"/>
    <col min="4596" max="4596" width="18.36328125" style="202" customWidth="1"/>
    <col min="4597" max="4597" width="10.453125" style="202" customWidth="1"/>
    <col min="4598" max="4598" width="14.453125" style="202" bestFit="1" customWidth="1"/>
    <col min="4599" max="4599" width="9.08984375" style="202"/>
    <col min="4600" max="4600" width="14" style="202" bestFit="1" customWidth="1"/>
    <col min="4601" max="4847" width="9.08984375" style="202"/>
    <col min="4848" max="4848" width="9.54296875" style="202" customWidth="1"/>
    <col min="4849" max="4849" width="8.6328125" style="202" customWidth="1"/>
    <col min="4850" max="4850" width="8.54296875" style="202" customWidth="1"/>
    <col min="4851" max="4851" width="33" style="202" customWidth="1"/>
    <col min="4852" max="4852" width="18.36328125" style="202" customWidth="1"/>
    <col min="4853" max="4853" width="10.453125" style="202" customWidth="1"/>
    <col min="4854" max="4854" width="14.453125" style="202" bestFit="1" customWidth="1"/>
    <col min="4855" max="4855" width="9.08984375" style="202"/>
    <col min="4856" max="4856" width="14" style="202" bestFit="1" customWidth="1"/>
    <col min="4857" max="5103" width="9.08984375" style="202"/>
    <col min="5104" max="5104" width="9.54296875" style="202" customWidth="1"/>
    <col min="5105" max="5105" width="8.6328125" style="202" customWidth="1"/>
    <col min="5106" max="5106" width="8.54296875" style="202" customWidth="1"/>
    <col min="5107" max="5107" width="33" style="202" customWidth="1"/>
    <col min="5108" max="5108" width="18.36328125" style="202" customWidth="1"/>
    <col min="5109" max="5109" width="10.453125" style="202" customWidth="1"/>
    <col min="5110" max="5110" width="14.453125" style="202" bestFit="1" customWidth="1"/>
    <col min="5111" max="5111" width="9.08984375" style="202"/>
    <col min="5112" max="5112" width="14" style="202" bestFit="1" customWidth="1"/>
    <col min="5113" max="5359" width="9.08984375" style="202"/>
    <col min="5360" max="5360" width="9.54296875" style="202" customWidth="1"/>
    <col min="5361" max="5361" width="8.6328125" style="202" customWidth="1"/>
    <col min="5362" max="5362" width="8.54296875" style="202" customWidth="1"/>
    <col min="5363" max="5363" width="33" style="202" customWidth="1"/>
    <col min="5364" max="5364" width="18.36328125" style="202" customWidth="1"/>
    <col min="5365" max="5365" width="10.453125" style="202" customWidth="1"/>
    <col min="5366" max="5366" width="14.453125" style="202" bestFit="1" customWidth="1"/>
    <col min="5367" max="5367" width="9.08984375" style="202"/>
    <col min="5368" max="5368" width="14" style="202" bestFit="1" customWidth="1"/>
    <col min="5369" max="5615" width="9.08984375" style="202"/>
    <col min="5616" max="5616" width="9.54296875" style="202" customWidth="1"/>
    <col min="5617" max="5617" width="8.6328125" style="202" customWidth="1"/>
    <col min="5618" max="5618" width="8.54296875" style="202" customWidth="1"/>
    <col min="5619" max="5619" width="33" style="202" customWidth="1"/>
    <col min="5620" max="5620" width="18.36328125" style="202" customWidth="1"/>
    <col min="5621" max="5621" width="10.453125" style="202" customWidth="1"/>
    <col min="5622" max="5622" width="14.453125" style="202" bestFit="1" customWidth="1"/>
    <col min="5623" max="5623" width="9.08984375" style="202"/>
    <col min="5624" max="5624" width="14" style="202" bestFit="1" customWidth="1"/>
    <col min="5625" max="5871" width="9.08984375" style="202"/>
    <col min="5872" max="5872" width="9.54296875" style="202" customWidth="1"/>
    <col min="5873" max="5873" width="8.6328125" style="202" customWidth="1"/>
    <col min="5874" max="5874" width="8.54296875" style="202" customWidth="1"/>
    <col min="5875" max="5875" width="33" style="202" customWidth="1"/>
    <col min="5876" max="5876" width="18.36328125" style="202" customWidth="1"/>
    <col min="5877" max="5877" width="10.453125" style="202" customWidth="1"/>
    <col min="5878" max="5878" width="14.453125" style="202" bestFit="1" customWidth="1"/>
    <col min="5879" max="5879" width="9.08984375" style="202"/>
    <col min="5880" max="5880" width="14" style="202" bestFit="1" customWidth="1"/>
    <col min="5881" max="6127" width="9.08984375" style="202"/>
    <col min="6128" max="6128" width="9.54296875" style="202" customWidth="1"/>
    <col min="6129" max="6129" width="8.6328125" style="202" customWidth="1"/>
    <col min="6130" max="6130" width="8.54296875" style="202" customWidth="1"/>
    <col min="6131" max="6131" width="33" style="202" customWidth="1"/>
    <col min="6132" max="6132" width="18.36328125" style="202" customWidth="1"/>
    <col min="6133" max="6133" width="10.453125" style="202" customWidth="1"/>
    <col min="6134" max="6134" width="14.453125" style="202" bestFit="1" customWidth="1"/>
    <col min="6135" max="6135" width="9.08984375" style="202"/>
    <col min="6136" max="6136" width="14" style="202" bestFit="1" customWidth="1"/>
    <col min="6137" max="6383" width="9.08984375" style="202"/>
    <col min="6384" max="6384" width="9.54296875" style="202" customWidth="1"/>
    <col min="6385" max="6385" width="8.6328125" style="202" customWidth="1"/>
    <col min="6386" max="6386" width="8.54296875" style="202" customWidth="1"/>
    <col min="6387" max="6387" width="33" style="202" customWidth="1"/>
    <col min="6388" max="6388" width="18.36328125" style="202" customWidth="1"/>
    <col min="6389" max="6389" width="10.453125" style="202" customWidth="1"/>
    <col min="6390" max="6390" width="14.453125" style="202" bestFit="1" customWidth="1"/>
    <col min="6391" max="6391" width="9.08984375" style="202"/>
    <col min="6392" max="6392" width="14" style="202" bestFit="1" customWidth="1"/>
    <col min="6393" max="6639" width="9.08984375" style="202"/>
    <col min="6640" max="6640" width="9.54296875" style="202" customWidth="1"/>
    <col min="6641" max="6641" width="8.6328125" style="202" customWidth="1"/>
    <col min="6642" max="6642" width="8.54296875" style="202" customWidth="1"/>
    <col min="6643" max="6643" width="33" style="202" customWidth="1"/>
    <col min="6644" max="6644" width="18.36328125" style="202" customWidth="1"/>
    <col min="6645" max="6645" width="10.453125" style="202" customWidth="1"/>
    <col min="6646" max="6646" width="14.453125" style="202" bestFit="1" customWidth="1"/>
    <col min="6647" max="6647" width="9.08984375" style="202"/>
    <col min="6648" max="6648" width="14" style="202" bestFit="1" customWidth="1"/>
    <col min="6649" max="6895" width="9.08984375" style="202"/>
    <col min="6896" max="6896" width="9.54296875" style="202" customWidth="1"/>
    <col min="6897" max="6897" width="8.6328125" style="202" customWidth="1"/>
    <col min="6898" max="6898" width="8.54296875" style="202" customWidth="1"/>
    <col min="6899" max="6899" width="33" style="202" customWidth="1"/>
    <col min="6900" max="6900" width="18.36328125" style="202" customWidth="1"/>
    <col min="6901" max="6901" width="10.453125" style="202" customWidth="1"/>
    <col min="6902" max="6902" width="14.453125" style="202" bestFit="1" customWidth="1"/>
    <col min="6903" max="6903" width="9.08984375" style="202"/>
    <col min="6904" max="6904" width="14" style="202" bestFit="1" customWidth="1"/>
    <col min="6905" max="7151" width="9.08984375" style="202"/>
    <col min="7152" max="7152" width="9.54296875" style="202" customWidth="1"/>
    <col min="7153" max="7153" width="8.6328125" style="202" customWidth="1"/>
    <col min="7154" max="7154" width="8.54296875" style="202" customWidth="1"/>
    <col min="7155" max="7155" width="33" style="202" customWidth="1"/>
    <col min="7156" max="7156" width="18.36328125" style="202" customWidth="1"/>
    <col min="7157" max="7157" width="10.453125" style="202" customWidth="1"/>
    <col min="7158" max="7158" width="14.453125" style="202" bestFit="1" customWidth="1"/>
    <col min="7159" max="7159" width="9.08984375" style="202"/>
    <col min="7160" max="7160" width="14" style="202" bestFit="1" customWidth="1"/>
    <col min="7161" max="7407" width="9.08984375" style="202"/>
    <col min="7408" max="7408" width="9.54296875" style="202" customWidth="1"/>
    <col min="7409" max="7409" width="8.6328125" style="202" customWidth="1"/>
    <col min="7410" max="7410" width="8.54296875" style="202" customWidth="1"/>
    <col min="7411" max="7411" width="33" style="202" customWidth="1"/>
    <col min="7412" max="7412" width="18.36328125" style="202" customWidth="1"/>
    <col min="7413" max="7413" width="10.453125" style="202" customWidth="1"/>
    <col min="7414" max="7414" width="14.453125" style="202" bestFit="1" customWidth="1"/>
    <col min="7415" max="7415" width="9.08984375" style="202"/>
    <col min="7416" max="7416" width="14" style="202" bestFit="1" customWidth="1"/>
    <col min="7417" max="7663" width="9.08984375" style="202"/>
    <col min="7664" max="7664" width="9.54296875" style="202" customWidth="1"/>
    <col min="7665" max="7665" width="8.6328125" style="202" customWidth="1"/>
    <col min="7666" max="7666" width="8.54296875" style="202" customWidth="1"/>
    <col min="7667" max="7667" width="33" style="202" customWidth="1"/>
    <col min="7668" max="7668" width="18.36328125" style="202" customWidth="1"/>
    <col min="7669" max="7669" width="10.453125" style="202" customWidth="1"/>
    <col min="7670" max="7670" width="14.453125" style="202" bestFit="1" customWidth="1"/>
    <col min="7671" max="7671" width="9.08984375" style="202"/>
    <col min="7672" max="7672" width="14" style="202" bestFit="1" customWidth="1"/>
    <col min="7673" max="7919" width="9.08984375" style="202"/>
    <col min="7920" max="7920" width="9.54296875" style="202" customWidth="1"/>
    <col min="7921" max="7921" width="8.6328125" style="202" customWidth="1"/>
    <col min="7922" max="7922" width="8.54296875" style="202" customWidth="1"/>
    <col min="7923" max="7923" width="33" style="202" customWidth="1"/>
    <col min="7924" max="7924" width="18.36328125" style="202" customWidth="1"/>
    <col min="7925" max="7925" width="10.453125" style="202" customWidth="1"/>
    <col min="7926" max="7926" width="14.453125" style="202" bestFit="1" customWidth="1"/>
    <col min="7927" max="7927" width="9.08984375" style="202"/>
    <col min="7928" max="7928" width="14" style="202" bestFit="1" customWidth="1"/>
    <col min="7929" max="8175" width="9.08984375" style="202"/>
    <col min="8176" max="8176" width="9.54296875" style="202" customWidth="1"/>
    <col min="8177" max="8177" width="8.6328125" style="202" customWidth="1"/>
    <col min="8178" max="8178" width="8.54296875" style="202" customWidth="1"/>
    <col min="8179" max="8179" width="33" style="202" customWidth="1"/>
    <col min="8180" max="8180" width="18.36328125" style="202" customWidth="1"/>
    <col min="8181" max="8181" width="10.453125" style="202" customWidth="1"/>
    <col min="8182" max="8182" width="14.453125" style="202" bestFit="1" customWidth="1"/>
    <col min="8183" max="8183" width="9.08984375" style="202"/>
    <col min="8184" max="8184" width="14" style="202" bestFit="1" customWidth="1"/>
    <col min="8185" max="8431" width="9.08984375" style="202"/>
    <col min="8432" max="8432" width="9.54296875" style="202" customWidth="1"/>
    <col min="8433" max="8433" width="8.6328125" style="202" customWidth="1"/>
    <col min="8434" max="8434" width="8.54296875" style="202" customWidth="1"/>
    <col min="8435" max="8435" width="33" style="202" customWidth="1"/>
    <col min="8436" max="8436" width="18.36328125" style="202" customWidth="1"/>
    <col min="8437" max="8437" width="10.453125" style="202" customWidth="1"/>
    <col min="8438" max="8438" width="14.453125" style="202" bestFit="1" customWidth="1"/>
    <col min="8439" max="8439" width="9.08984375" style="202"/>
    <col min="8440" max="8440" width="14" style="202" bestFit="1" customWidth="1"/>
    <col min="8441" max="8687" width="9.08984375" style="202"/>
    <col min="8688" max="8688" width="9.54296875" style="202" customWidth="1"/>
    <col min="8689" max="8689" width="8.6328125" style="202" customWidth="1"/>
    <col min="8690" max="8690" width="8.54296875" style="202" customWidth="1"/>
    <col min="8691" max="8691" width="33" style="202" customWidth="1"/>
    <col min="8692" max="8692" width="18.36328125" style="202" customWidth="1"/>
    <col min="8693" max="8693" width="10.453125" style="202" customWidth="1"/>
    <col min="8694" max="8694" width="14.453125" style="202" bestFit="1" customWidth="1"/>
    <col min="8695" max="8695" width="9.08984375" style="202"/>
    <col min="8696" max="8696" width="14" style="202" bestFit="1" customWidth="1"/>
    <col min="8697" max="8943" width="9.08984375" style="202"/>
    <col min="8944" max="8944" width="9.54296875" style="202" customWidth="1"/>
    <col min="8945" max="8945" width="8.6328125" style="202" customWidth="1"/>
    <col min="8946" max="8946" width="8.54296875" style="202" customWidth="1"/>
    <col min="8947" max="8947" width="33" style="202" customWidth="1"/>
    <col min="8948" max="8948" width="18.36328125" style="202" customWidth="1"/>
    <col min="8949" max="8949" width="10.453125" style="202" customWidth="1"/>
    <col min="8950" max="8950" width="14.453125" style="202" bestFit="1" customWidth="1"/>
    <col min="8951" max="8951" width="9.08984375" style="202"/>
    <col min="8952" max="8952" width="14" style="202" bestFit="1" customWidth="1"/>
    <col min="8953" max="9199" width="9.08984375" style="202"/>
    <col min="9200" max="9200" width="9.54296875" style="202" customWidth="1"/>
    <col min="9201" max="9201" width="8.6328125" style="202" customWidth="1"/>
    <col min="9202" max="9202" width="8.54296875" style="202" customWidth="1"/>
    <col min="9203" max="9203" width="33" style="202" customWidth="1"/>
    <col min="9204" max="9204" width="18.36328125" style="202" customWidth="1"/>
    <col min="9205" max="9205" width="10.453125" style="202" customWidth="1"/>
    <col min="9206" max="9206" width="14.453125" style="202" bestFit="1" customWidth="1"/>
    <col min="9207" max="9207" width="9.08984375" style="202"/>
    <col min="9208" max="9208" width="14" style="202" bestFit="1" customWidth="1"/>
    <col min="9209" max="9455" width="9.08984375" style="202"/>
    <col min="9456" max="9456" width="9.54296875" style="202" customWidth="1"/>
    <col min="9457" max="9457" width="8.6328125" style="202" customWidth="1"/>
    <col min="9458" max="9458" width="8.54296875" style="202" customWidth="1"/>
    <col min="9459" max="9459" width="33" style="202" customWidth="1"/>
    <col min="9460" max="9460" width="18.36328125" style="202" customWidth="1"/>
    <col min="9461" max="9461" width="10.453125" style="202" customWidth="1"/>
    <col min="9462" max="9462" width="14.453125" style="202" bestFit="1" customWidth="1"/>
    <col min="9463" max="9463" width="9.08984375" style="202"/>
    <col min="9464" max="9464" width="14" style="202" bestFit="1" customWidth="1"/>
    <col min="9465" max="9711" width="9.08984375" style="202"/>
    <col min="9712" max="9712" width="9.54296875" style="202" customWidth="1"/>
    <col min="9713" max="9713" width="8.6328125" style="202" customWidth="1"/>
    <col min="9714" max="9714" width="8.54296875" style="202" customWidth="1"/>
    <col min="9715" max="9715" width="33" style="202" customWidth="1"/>
    <col min="9716" max="9716" width="18.36328125" style="202" customWidth="1"/>
    <col min="9717" max="9717" width="10.453125" style="202" customWidth="1"/>
    <col min="9718" max="9718" width="14.453125" style="202" bestFit="1" customWidth="1"/>
    <col min="9719" max="9719" width="9.08984375" style="202"/>
    <col min="9720" max="9720" width="14" style="202" bestFit="1" customWidth="1"/>
    <col min="9721" max="9967" width="9.08984375" style="202"/>
    <col min="9968" max="9968" width="9.54296875" style="202" customWidth="1"/>
    <col min="9969" max="9969" width="8.6328125" style="202" customWidth="1"/>
    <col min="9970" max="9970" width="8.54296875" style="202" customWidth="1"/>
    <col min="9971" max="9971" width="33" style="202" customWidth="1"/>
    <col min="9972" max="9972" width="18.36328125" style="202" customWidth="1"/>
    <col min="9973" max="9973" width="10.453125" style="202" customWidth="1"/>
    <col min="9974" max="9974" width="14.453125" style="202" bestFit="1" customWidth="1"/>
    <col min="9975" max="9975" width="9.08984375" style="202"/>
    <col min="9976" max="9976" width="14" style="202" bestFit="1" customWidth="1"/>
    <col min="9977" max="10223" width="9.08984375" style="202"/>
    <col min="10224" max="10224" width="9.54296875" style="202" customWidth="1"/>
    <col min="10225" max="10225" width="8.6328125" style="202" customWidth="1"/>
    <col min="10226" max="10226" width="8.54296875" style="202" customWidth="1"/>
    <col min="10227" max="10227" width="33" style="202" customWidth="1"/>
    <col min="10228" max="10228" width="18.36328125" style="202" customWidth="1"/>
    <col min="10229" max="10229" width="10.453125" style="202" customWidth="1"/>
    <col min="10230" max="10230" width="14.453125" style="202" bestFit="1" customWidth="1"/>
    <col min="10231" max="10231" width="9.08984375" style="202"/>
    <col min="10232" max="10232" width="14" style="202" bestFit="1" customWidth="1"/>
    <col min="10233" max="10479" width="9.08984375" style="202"/>
    <col min="10480" max="10480" width="9.54296875" style="202" customWidth="1"/>
    <col min="10481" max="10481" width="8.6328125" style="202" customWidth="1"/>
    <col min="10482" max="10482" width="8.54296875" style="202" customWidth="1"/>
    <col min="10483" max="10483" width="33" style="202" customWidth="1"/>
    <col min="10484" max="10484" width="18.36328125" style="202" customWidth="1"/>
    <col min="10485" max="10485" width="10.453125" style="202" customWidth="1"/>
    <col min="10486" max="10486" width="14.453125" style="202" bestFit="1" customWidth="1"/>
    <col min="10487" max="10487" width="9.08984375" style="202"/>
    <col min="10488" max="10488" width="14" style="202" bestFit="1" customWidth="1"/>
    <col min="10489" max="10735" width="9.08984375" style="202"/>
    <col min="10736" max="10736" width="9.54296875" style="202" customWidth="1"/>
    <col min="10737" max="10737" width="8.6328125" style="202" customWidth="1"/>
    <col min="10738" max="10738" width="8.54296875" style="202" customWidth="1"/>
    <col min="10739" max="10739" width="33" style="202" customWidth="1"/>
    <col min="10740" max="10740" width="18.36328125" style="202" customWidth="1"/>
    <col min="10741" max="10741" width="10.453125" style="202" customWidth="1"/>
    <col min="10742" max="10742" width="14.453125" style="202" bestFit="1" customWidth="1"/>
    <col min="10743" max="10743" width="9.08984375" style="202"/>
    <col min="10744" max="10744" width="14" style="202" bestFit="1" customWidth="1"/>
    <col min="10745" max="10991" width="9.08984375" style="202"/>
    <col min="10992" max="10992" width="9.54296875" style="202" customWidth="1"/>
    <col min="10993" max="10993" width="8.6328125" style="202" customWidth="1"/>
    <col min="10994" max="10994" width="8.54296875" style="202" customWidth="1"/>
    <col min="10995" max="10995" width="33" style="202" customWidth="1"/>
    <col min="10996" max="10996" width="18.36328125" style="202" customWidth="1"/>
    <col min="10997" max="10997" width="10.453125" style="202" customWidth="1"/>
    <col min="10998" max="10998" width="14.453125" style="202" bestFit="1" customWidth="1"/>
    <col min="10999" max="10999" width="9.08984375" style="202"/>
    <col min="11000" max="11000" width="14" style="202" bestFit="1" customWidth="1"/>
    <col min="11001" max="11247" width="9.08984375" style="202"/>
    <col min="11248" max="11248" width="9.54296875" style="202" customWidth="1"/>
    <col min="11249" max="11249" width="8.6328125" style="202" customWidth="1"/>
    <col min="11250" max="11250" width="8.54296875" style="202" customWidth="1"/>
    <col min="11251" max="11251" width="33" style="202" customWidth="1"/>
    <col min="11252" max="11252" width="18.36328125" style="202" customWidth="1"/>
    <col min="11253" max="11253" width="10.453125" style="202" customWidth="1"/>
    <col min="11254" max="11254" width="14.453125" style="202" bestFit="1" customWidth="1"/>
    <col min="11255" max="11255" width="9.08984375" style="202"/>
    <col min="11256" max="11256" width="14" style="202" bestFit="1" customWidth="1"/>
    <col min="11257" max="11503" width="9.08984375" style="202"/>
    <col min="11504" max="11504" width="9.54296875" style="202" customWidth="1"/>
    <col min="11505" max="11505" width="8.6328125" style="202" customWidth="1"/>
    <col min="11506" max="11506" width="8.54296875" style="202" customWidth="1"/>
    <col min="11507" max="11507" width="33" style="202" customWidth="1"/>
    <col min="11508" max="11508" width="18.36328125" style="202" customWidth="1"/>
    <col min="11509" max="11509" width="10.453125" style="202" customWidth="1"/>
    <col min="11510" max="11510" width="14.453125" style="202" bestFit="1" customWidth="1"/>
    <col min="11511" max="11511" width="9.08984375" style="202"/>
    <col min="11512" max="11512" width="14" style="202" bestFit="1" customWidth="1"/>
    <col min="11513" max="11759" width="9.08984375" style="202"/>
    <col min="11760" max="11760" width="9.54296875" style="202" customWidth="1"/>
    <col min="11761" max="11761" width="8.6328125" style="202" customWidth="1"/>
    <col min="11762" max="11762" width="8.54296875" style="202" customWidth="1"/>
    <col min="11763" max="11763" width="33" style="202" customWidth="1"/>
    <col min="11764" max="11764" width="18.36328125" style="202" customWidth="1"/>
    <col min="11765" max="11765" width="10.453125" style="202" customWidth="1"/>
    <col min="11766" max="11766" width="14.453125" style="202" bestFit="1" customWidth="1"/>
    <col min="11767" max="11767" width="9.08984375" style="202"/>
    <col min="11768" max="11768" width="14" style="202" bestFit="1" customWidth="1"/>
    <col min="11769" max="12015" width="9.08984375" style="202"/>
    <col min="12016" max="12016" width="9.54296875" style="202" customWidth="1"/>
    <col min="12017" max="12017" width="8.6328125" style="202" customWidth="1"/>
    <col min="12018" max="12018" width="8.54296875" style="202" customWidth="1"/>
    <col min="12019" max="12019" width="33" style="202" customWidth="1"/>
    <col min="12020" max="12020" width="18.36328125" style="202" customWidth="1"/>
    <col min="12021" max="12021" width="10.453125" style="202" customWidth="1"/>
    <col min="12022" max="12022" width="14.453125" style="202" bestFit="1" customWidth="1"/>
    <col min="12023" max="12023" width="9.08984375" style="202"/>
    <col min="12024" max="12024" width="14" style="202" bestFit="1" customWidth="1"/>
    <col min="12025" max="12271" width="9.08984375" style="202"/>
    <col min="12272" max="12272" width="9.54296875" style="202" customWidth="1"/>
    <col min="12273" max="12273" width="8.6328125" style="202" customWidth="1"/>
    <col min="12274" max="12274" width="8.54296875" style="202" customWidth="1"/>
    <col min="12275" max="12275" width="33" style="202" customWidth="1"/>
    <col min="12276" max="12276" width="18.36328125" style="202" customWidth="1"/>
    <col min="12277" max="12277" width="10.453125" style="202" customWidth="1"/>
    <col min="12278" max="12278" width="14.453125" style="202" bestFit="1" customWidth="1"/>
    <col min="12279" max="12279" width="9.08984375" style="202"/>
    <col min="12280" max="12280" width="14" style="202" bestFit="1" customWidth="1"/>
    <col min="12281" max="12527" width="9.08984375" style="202"/>
    <col min="12528" max="12528" width="9.54296875" style="202" customWidth="1"/>
    <col min="12529" max="12529" width="8.6328125" style="202" customWidth="1"/>
    <col min="12530" max="12530" width="8.54296875" style="202" customWidth="1"/>
    <col min="12531" max="12531" width="33" style="202" customWidth="1"/>
    <col min="12532" max="12532" width="18.36328125" style="202" customWidth="1"/>
    <col min="12533" max="12533" width="10.453125" style="202" customWidth="1"/>
    <col min="12534" max="12534" width="14.453125" style="202" bestFit="1" customWidth="1"/>
    <col min="12535" max="12535" width="9.08984375" style="202"/>
    <col min="12536" max="12536" width="14" style="202" bestFit="1" customWidth="1"/>
    <col min="12537" max="12783" width="9.08984375" style="202"/>
    <col min="12784" max="12784" width="9.54296875" style="202" customWidth="1"/>
    <col min="12785" max="12785" width="8.6328125" style="202" customWidth="1"/>
    <col min="12786" max="12786" width="8.54296875" style="202" customWidth="1"/>
    <col min="12787" max="12787" width="33" style="202" customWidth="1"/>
    <col min="12788" max="12788" width="18.36328125" style="202" customWidth="1"/>
    <col min="12789" max="12789" width="10.453125" style="202" customWidth="1"/>
    <col min="12790" max="12790" width="14.453125" style="202" bestFit="1" customWidth="1"/>
    <col min="12791" max="12791" width="9.08984375" style="202"/>
    <col min="12792" max="12792" width="14" style="202" bestFit="1" customWidth="1"/>
    <col min="12793" max="13039" width="9.08984375" style="202"/>
    <col min="13040" max="13040" width="9.54296875" style="202" customWidth="1"/>
    <col min="13041" max="13041" width="8.6328125" style="202" customWidth="1"/>
    <col min="13042" max="13042" width="8.54296875" style="202" customWidth="1"/>
    <col min="13043" max="13043" width="33" style="202" customWidth="1"/>
    <col min="13044" max="13044" width="18.36328125" style="202" customWidth="1"/>
    <col min="13045" max="13045" width="10.453125" style="202" customWidth="1"/>
    <col min="13046" max="13046" width="14.453125" style="202" bestFit="1" customWidth="1"/>
    <col min="13047" max="13047" width="9.08984375" style="202"/>
    <col min="13048" max="13048" width="14" style="202" bestFit="1" customWidth="1"/>
    <col min="13049" max="13295" width="9.08984375" style="202"/>
    <col min="13296" max="13296" width="9.54296875" style="202" customWidth="1"/>
    <col min="13297" max="13297" width="8.6328125" style="202" customWidth="1"/>
    <col min="13298" max="13298" width="8.54296875" style="202" customWidth="1"/>
    <col min="13299" max="13299" width="33" style="202" customWidth="1"/>
    <col min="13300" max="13300" width="18.36328125" style="202" customWidth="1"/>
    <col min="13301" max="13301" width="10.453125" style="202" customWidth="1"/>
    <col min="13302" max="13302" width="14.453125" style="202" bestFit="1" customWidth="1"/>
    <col min="13303" max="13303" width="9.08984375" style="202"/>
    <col min="13304" max="13304" width="14" style="202" bestFit="1" customWidth="1"/>
    <col min="13305" max="13551" width="9.08984375" style="202"/>
    <col min="13552" max="13552" width="9.54296875" style="202" customWidth="1"/>
    <col min="13553" max="13553" width="8.6328125" style="202" customWidth="1"/>
    <col min="13554" max="13554" width="8.54296875" style="202" customWidth="1"/>
    <col min="13555" max="13555" width="33" style="202" customWidth="1"/>
    <col min="13556" max="13556" width="18.36328125" style="202" customWidth="1"/>
    <col min="13557" max="13557" width="10.453125" style="202" customWidth="1"/>
    <col min="13558" max="13558" width="14.453125" style="202" bestFit="1" customWidth="1"/>
    <col min="13559" max="13559" width="9.08984375" style="202"/>
    <col min="13560" max="13560" width="14" style="202" bestFit="1" customWidth="1"/>
    <col min="13561" max="13807" width="9.08984375" style="202"/>
    <col min="13808" max="13808" width="9.54296875" style="202" customWidth="1"/>
    <col min="13809" max="13809" width="8.6328125" style="202" customWidth="1"/>
    <col min="13810" max="13810" width="8.54296875" style="202" customWidth="1"/>
    <col min="13811" max="13811" width="33" style="202" customWidth="1"/>
    <col min="13812" max="13812" width="18.36328125" style="202" customWidth="1"/>
    <col min="13813" max="13813" width="10.453125" style="202" customWidth="1"/>
    <col min="13814" max="13814" width="14.453125" style="202" bestFit="1" customWidth="1"/>
    <col min="13815" max="13815" width="9.08984375" style="202"/>
    <col min="13816" max="13816" width="14" style="202" bestFit="1" customWidth="1"/>
    <col min="13817" max="14063" width="9.08984375" style="202"/>
    <col min="14064" max="14064" width="9.54296875" style="202" customWidth="1"/>
    <col min="14065" max="14065" width="8.6328125" style="202" customWidth="1"/>
    <col min="14066" max="14066" width="8.54296875" style="202" customWidth="1"/>
    <col min="14067" max="14067" width="33" style="202" customWidth="1"/>
    <col min="14068" max="14068" width="18.36328125" style="202" customWidth="1"/>
    <col min="14069" max="14069" width="10.453125" style="202" customWidth="1"/>
    <col min="14070" max="14070" width="14.453125" style="202" bestFit="1" customWidth="1"/>
    <col min="14071" max="14071" width="9.08984375" style="202"/>
    <col min="14072" max="14072" width="14" style="202" bestFit="1" customWidth="1"/>
    <col min="14073" max="14319" width="9.08984375" style="202"/>
    <col min="14320" max="14320" width="9.54296875" style="202" customWidth="1"/>
    <col min="14321" max="14321" width="8.6328125" style="202" customWidth="1"/>
    <col min="14322" max="14322" width="8.54296875" style="202" customWidth="1"/>
    <col min="14323" max="14323" width="33" style="202" customWidth="1"/>
    <col min="14324" max="14324" width="18.36328125" style="202" customWidth="1"/>
    <col min="14325" max="14325" width="10.453125" style="202" customWidth="1"/>
    <col min="14326" max="14326" width="14.453125" style="202" bestFit="1" customWidth="1"/>
    <col min="14327" max="14327" width="9.08984375" style="202"/>
    <col min="14328" max="14328" width="14" style="202" bestFit="1" customWidth="1"/>
    <col min="14329" max="14575" width="9.08984375" style="202"/>
    <col min="14576" max="14576" width="9.54296875" style="202" customWidth="1"/>
    <col min="14577" max="14577" width="8.6328125" style="202" customWidth="1"/>
    <col min="14578" max="14578" width="8.54296875" style="202" customWidth="1"/>
    <col min="14579" max="14579" width="33" style="202" customWidth="1"/>
    <col min="14580" max="14580" width="18.36328125" style="202" customWidth="1"/>
    <col min="14581" max="14581" width="10.453125" style="202" customWidth="1"/>
    <col min="14582" max="14582" width="14.453125" style="202" bestFit="1" customWidth="1"/>
    <col min="14583" max="14583" width="9.08984375" style="202"/>
    <col min="14584" max="14584" width="14" style="202" bestFit="1" customWidth="1"/>
    <col min="14585" max="14831" width="9.08984375" style="202"/>
    <col min="14832" max="14832" width="9.54296875" style="202" customWidth="1"/>
    <col min="14833" max="14833" width="8.6328125" style="202" customWidth="1"/>
    <col min="14834" max="14834" width="8.54296875" style="202" customWidth="1"/>
    <col min="14835" max="14835" width="33" style="202" customWidth="1"/>
    <col min="14836" max="14836" width="18.36328125" style="202" customWidth="1"/>
    <col min="14837" max="14837" width="10.453125" style="202" customWidth="1"/>
    <col min="14838" max="14838" width="14.453125" style="202" bestFit="1" customWidth="1"/>
    <col min="14839" max="14839" width="9.08984375" style="202"/>
    <col min="14840" max="14840" width="14" style="202" bestFit="1" customWidth="1"/>
    <col min="14841" max="15087" width="9.08984375" style="202"/>
    <col min="15088" max="15088" width="9.54296875" style="202" customWidth="1"/>
    <col min="15089" max="15089" width="8.6328125" style="202" customWidth="1"/>
    <col min="15090" max="15090" width="8.54296875" style="202" customWidth="1"/>
    <col min="15091" max="15091" width="33" style="202" customWidth="1"/>
    <col min="15092" max="15092" width="18.36328125" style="202" customWidth="1"/>
    <col min="15093" max="15093" width="10.453125" style="202" customWidth="1"/>
    <col min="15094" max="15094" width="14.453125" style="202" bestFit="1" customWidth="1"/>
    <col min="15095" max="15095" width="9.08984375" style="202"/>
    <col min="15096" max="15096" width="14" style="202" bestFit="1" customWidth="1"/>
    <col min="15097" max="15343" width="9.08984375" style="202"/>
    <col min="15344" max="15344" width="9.54296875" style="202" customWidth="1"/>
    <col min="15345" max="15345" width="8.6328125" style="202" customWidth="1"/>
    <col min="15346" max="15346" width="8.54296875" style="202" customWidth="1"/>
    <col min="15347" max="15347" width="33" style="202" customWidth="1"/>
    <col min="15348" max="15348" width="18.36328125" style="202" customWidth="1"/>
    <col min="15349" max="15349" width="10.453125" style="202" customWidth="1"/>
    <col min="15350" max="15350" width="14.453125" style="202" bestFit="1" customWidth="1"/>
    <col min="15351" max="15351" width="9.08984375" style="202"/>
    <col min="15352" max="15352" width="14" style="202" bestFit="1" customWidth="1"/>
    <col min="15353" max="15599" width="9.08984375" style="202"/>
    <col min="15600" max="15600" width="9.54296875" style="202" customWidth="1"/>
    <col min="15601" max="15601" width="8.6328125" style="202" customWidth="1"/>
    <col min="15602" max="15602" width="8.54296875" style="202" customWidth="1"/>
    <col min="15603" max="15603" width="33" style="202" customWidth="1"/>
    <col min="15604" max="15604" width="18.36328125" style="202" customWidth="1"/>
    <col min="15605" max="15605" width="10.453125" style="202" customWidth="1"/>
    <col min="15606" max="15606" width="14.453125" style="202" bestFit="1" customWidth="1"/>
    <col min="15607" max="15607" width="9.08984375" style="202"/>
    <col min="15608" max="15608" width="14" style="202" bestFit="1" customWidth="1"/>
    <col min="15609" max="15855" width="9.08984375" style="202"/>
    <col min="15856" max="15856" width="9.54296875" style="202" customWidth="1"/>
    <col min="15857" max="15857" width="8.6328125" style="202" customWidth="1"/>
    <col min="15858" max="15858" width="8.54296875" style="202" customWidth="1"/>
    <col min="15859" max="15859" width="33" style="202" customWidth="1"/>
    <col min="15860" max="15860" width="18.36328125" style="202" customWidth="1"/>
    <col min="15861" max="15861" width="10.453125" style="202" customWidth="1"/>
    <col min="15862" max="15862" width="14.453125" style="202" bestFit="1" customWidth="1"/>
    <col min="15863" max="15863" width="9.08984375" style="202"/>
    <col min="15864" max="15864" width="14" style="202" bestFit="1" customWidth="1"/>
    <col min="15865" max="16111" width="9.08984375" style="202"/>
    <col min="16112" max="16112" width="9.54296875" style="202" customWidth="1"/>
    <col min="16113" max="16113" width="8.6328125" style="202" customWidth="1"/>
    <col min="16114" max="16114" width="8.54296875" style="202" customWidth="1"/>
    <col min="16115" max="16115" width="33" style="202" customWidth="1"/>
    <col min="16116" max="16116" width="18.36328125" style="202" customWidth="1"/>
    <col min="16117" max="16117" width="10.453125" style="202" customWidth="1"/>
    <col min="16118" max="16118" width="14.453125" style="202" bestFit="1" customWidth="1"/>
    <col min="16119" max="16119" width="9.08984375" style="202"/>
    <col min="16120" max="16120" width="14" style="202" bestFit="1" customWidth="1"/>
    <col min="16121" max="16362" width="9.08984375" style="202"/>
    <col min="16363" max="16384" width="9" style="202" customWidth="1"/>
  </cols>
  <sheetData>
    <row r="1" spans="1:12" ht="15.5" customHeight="1" x14ac:dyDescent="0.35">
      <c r="A1" s="201"/>
      <c r="B1" s="201"/>
      <c r="F1" s="343" t="s">
        <v>107</v>
      </c>
      <c r="G1" s="343"/>
      <c r="H1" s="343"/>
      <c r="I1" s="343"/>
    </row>
    <row r="2" spans="1:12" ht="9.5" customHeight="1" x14ac:dyDescent="0.35">
      <c r="A2" s="230"/>
      <c r="B2" s="343"/>
      <c r="C2" s="343"/>
      <c r="D2" s="343"/>
      <c r="E2" s="343"/>
      <c r="F2" s="343"/>
    </row>
    <row r="3" spans="1:12" ht="21.9" customHeight="1" x14ac:dyDescent="0.35">
      <c r="A3" s="344" t="s">
        <v>270</v>
      </c>
      <c r="B3" s="344"/>
      <c r="C3" s="344"/>
      <c r="D3" s="344"/>
      <c r="E3" s="344"/>
      <c r="F3" s="344"/>
      <c r="G3" s="344"/>
      <c r="H3" s="344"/>
      <c r="I3" s="344"/>
    </row>
    <row r="4" spans="1:12" ht="17.399999999999999" customHeight="1" x14ac:dyDescent="0.35">
      <c r="A4" s="345" t="str">
        <f>'B01'!A4:D4</f>
        <v>(Kèm theo Nghị quyết số         /NQ-HĐND ngày      /     /2026 của HĐND xã Tân Lợi)</v>
      </c>
      <c r="B4" s="345"/>
      <c r="C4" s="345"/>
      <c r="D4" s="345"/>
      <c r="E4" s="345"/>
      <c r="F4" s="345"/>
      <c r="G4" s="345"/>
      <c r="H4" s="345"/>
      <c r="I4" s="345"/>
    </row>
    <row r="5" spans="1:12" ht="19.5" customHeight="1" x14ac:dyDescent="0.35">
      <c r="A5" s="203"/>
      <c r="B5" s="203"/>
      <c r="C5" s="203"/>
      <c r="D5" s="203"/>
      <c r="E5" s="203"/>
      <c r="F5" s="260"/>
      <c r="G5" s="204" t="s">
        <v>264</v>
      </c>
      <c r="H5" s="228"/>
    </row>
    <row r="6" spans="1:12" ht="53.25" customHeight="1" x14ac:dyDescent="0.35">
      <c r="A6" s="205" t="s">
        <v>1</v>
      </c>
      <c r="B6" s="229" t="s">
        <v>36</v>
      </c>
      <c r="C6" s="206" t="s">
        <v>37</v>
      </c>
      <c r="D6" s="206" t="s">
        <v>38</v>
      </c>
      <c r="E6" s="206" t="s">
        <v>113</v>
      </c>
      <c r="F6" s="261" t="s">
        <v>204</v>
      </c>
      <c r="G6" s="207" t="s">
        <v>280</v>
      </c>
      <c r="H6" s="207" t="s">
        <v>279</v>
      </c>
      <c r="I6" s="207" t="s">
        <v>214</v>
      </c>
    </row>
    <row r="7" spans="1:12" ht="19.5" customHeight="1" x14ac:dyDescent="0.35">
      <c r="A7" s="205" t="s">
        <v>16</v>
      </c>
      <c r="B7" s="205" t="s">
        <v>17</v>
      </c>
      <c r="C7" s="205" t="s">
        <v>205</v>
      </c>
      <c r="D7" s="205" t="s">
        <v>206</v>
      </c>
      <c r="E7" s="205" t="s">
        <v>207</v>
      </c>
      <c r="F7" s="262">
        <v>1</v>
      </c>
      <c r="G7" s="205">
        <v>2</v>
      </c>
      <c r="H7" s="205"/>
      <c r="I7" s="207" t="s">
        <v>215</v>
      </c>
    </row>
    <row r="8" spans="1:12" s="201" customFormat="1" ht="20.25" customHeight="1" x14ac:dyDescent="0.3">
      <c r="A8" s="208"/>
      <c r="B8" s="208" t="s">
        <v>116</v>
      </c>
      <c r="C8" s="208" t="s">
        <v>124</v>
      </c>
      <c r="D8" s="208" t="s">
        <v>124</v>
      </c>
      <c r="E8" s="209" t="s">
        <v>130</v>
      </c>
      <c r="F8" s="162">
        <f>F9+F13+F74</f>
        <v>176763000000</v>
      </c>
      <c r="G8" s="163">
        <f>G9+G13+G59+G72+G74</f>
        <v>225758362027</v>
      </c>
      <c r="H8" s="163">
        <f>H9+H13+H59+H72+H74</f>
        <v>0</v>
      </c>
      <c r="I8" s="163">
        <f>G8/F8*100</f>
        <v>127.71810957440188</v>
      </c>
      <c r="J8" s="210">
        <v>225758362027</v>
      </c>
      <c r="K8" s="210">
        <f>J8-G8</f>
        <v>0</v>
      </c>
    </row>
    <row r="9" spans="1:12" s="201" customFormat="1" ht="23.75" customHeight="1" x14ac:dyDescent="0.3">
      <c r="A9" s="208" t="s">
        <v>2</v>
      </c>
      <c r="B9" s="208" t="s">
        <v>116</v>
      </c>
      <c r="C9" s="208" t="s">
        <v>124</v>
      </c>
      <c r="D9" s="208" t="s">
        <v>124</v>
      </c>
      <c r="E9" s="209" t="s">
        <v>51</v>
      </c>
      <c r="F9" s="162">
        <f>F10+F12</f>
        <v>70295000000</v>
      </c>
      <c r="G9" s="163">
        <f>G10+G12</f>
        <v>70295000000</v>
      </c>
      <c r="H9" s="163"/>
      <c r="I9" s="163">
        <f t="shared" ref="I9:I48" si="0">G9/F9*100</f>
        <v>100</v>
      </c>
    </row>
    <row r="10" spans="1:12" s="201" customFormat="1" ht="18.75" customHeight="1" x14ac:dyDescent="0.3">
      <c r="A10" s="211">
        <v>1</v>
      </c>
      <c r="B10" s="211" t="s">
        <v>116</v>
      </c>
      <c r="C10" s="211" t="s">
        <v>149</v>
      </c>
      <c r="D10" s="211" t="s">
        <v>124</v>
      </c>
      <c r="E10" s="212" t="s">
        <v>151</v>
      </c>
      <c r="F10" s="131">
        <f>F11</f>
        <v>0</v>
      </c>
      <c r="G10" s="213"/>
      <c r="H10" s="213"/>
      <c r="I10" s="163"/>
    </row>
    <row r="11" spans="1:12" s="201" customFormat="1" ht="18.75" customHeight="1" x14ac:dyDescent="0.3">
      <c r="A11" s="211"/>
      <c r="B11" s="211" t="s">
        <v>116</v>
      </c>
      <c r="C11" s="211" t="s">
        <v>149</v>
      </c>
      <c r="D11" s="211" t="s">
        <v>152</v>
      </c>
      <c r="E11" s="212" t="s">
        <v>150</v>
      </c>
      <c r="F11" s="263"/>
      <c r="G11" s="213"/>
      <c r="H11" s="213"/>
      <c r="I11" s="163"/>
      <c r="J11" s="340" t="s">
        <v>251</v>
      </c>
      <c r="K11" s="201" t="s">
        <v>255</v>
      </c>
    </row>
    <row r="12" spans="1:12" s="201" customFormat="1" ht="18.649999999999999" customHeight="1" x14ac:dyDescent="0.3">
      <c r="A12" s="211">
        <v>2</v>
      </c>
      <c r="B12" s="211"/>
      <c r="C12" s="211"/>
      <c r="D12" s="211" t="s">
        <v>124</v>
      </c>
      <c r="E12" s="212" t="s">
        <v>176</v>
      </c>
      <c r="F12" s="131">
        <v>70295000000</v>
      </c>
      <c r="G12" s="108">
        <v>70295000000</v>
      </c>
      <c r="H12" s="108"/>
      <c r="I12" s="163">
        <f t="shared" si="0"/>
        <v>100</v>
      </c>
      <c r="J12" s="340"/>
    </row>
    <row r="13" spans="1:12" s="201" customFormat="1" ht="21.75" customHeight="1" x14ac:dyDescent="0.3">
      <c r="A13" s="208" t="s">
        <v>5</v>
      </c>
      <c r="B13" s="208" t="s">
        <v>116</v>
      </c>
      <c r="C13" s="208" t="s">
        <v>124</v>
      </c>
      <c r="D13" s="208" t="s">
        <v>124</v>
      </c>
      <c r="E13" s="209" t="s">
        <v>52</v>
      </c>
      <c r="F13" s="162">
        <f>F14+F16+F18+F30+F32+F34+F47+F49</f>
        <v>102663000000</v>
      </c>
      <c r="G13" s="163">
        <f>G14+G16+G18+G28+G30+G32+G34+G47+G49</f>
        <v>109882002190</v>
      </c>
      <c r="H13" s="163"/>
      <c r="I13" s="214">
        <f t="shared" si="0"/>
        <v>107.03174677342373</v>
      </c>
      <c r="J13" s="215">
        <v>123943599097</v>
      </c>
      <c r="K13" s="163"/>
      <c r="L13" s="216">
        <f>J13-G8</f>
        <v>-101814762930</v>
      </c>
    </row>
    <row r="14" spans="1:12" s="201" customFormat="1" ht="21" customHeight="1" x14ac:dyDescent="0.3">
      <c r="A14" s="208">
        <v>1</v>
      </c>
      <c r="B14" s="208">
        <v>810</v>
      </c>
      <c r="C14" s="208" t="s">
        <v>117</v>
      </c>
      <c r="D14" s="208" t="s">
        <v>124</v>
      </c>
      <c r="E14" s="209" t="s">
        <v>119</v>
      </c>
      <c r="F14" s="162">
        <f>F15</f>
        <v>5917000000</v>
      </c>
      <c r="G14" s="163">
        <f>G15</f>
        <v>8053994295</v>
      </c>
      <c r="H14" s="163"/>
      <c r="I14" s="214">
        <f>G14/F14*100</f>
        <v>136.11617872232551</v>
      </c>
      <c r="J14" s="216">
        <f>J13-G8</f>
        <v>-101814762930</v>
      </c>
      <c r="K14" s="216">
        <f>K13-G13</f>
        <v>-109882002190</v>
      </c>
    </row>
    <row r="15" spans="1:12" s="201" customFormat="1" ht="18.75" customHeight="1" x14ac:dyDescent="0.3">
      <c r="A15" s="211"/>
      <c r="B15" s="208">
        <v>810</v>
      </c>
      <c r="C15" s="211" t="s">
        <v>117</v>
      </c>
      <c r="D15" s="211" t="s">
        <v>118</v>
      </c>
      <c r="E15" s="212" t="s">
        <v>267</v>
      </c>
      <c r="F15" s="131">
        <v>5917000000</v>
      </c>
      <c r="G15" s="108">
        <v>8053994295</v>
      </c>
      <c r="H15" s="108"/>
      <c r="I15" s="217">
        <f t="shared" si="0"/>
        <v>136.11617872232551</v>
      </c>
      <c r="L15" s="216">
        <f>G8-J13</f>
        <v>101814762930</v>
      </c>
    </row>
    <row r="16" spans="1:12" s="201" customFormat="1" ht="21.75" customHeight="1" x14ac:dyDescent="0.3">
      <c r="A16" s="208">
        <v>2</v>
      </c>
      <c r="B16" s="208" t="s">
        <v>116</v>
      </c>
      <c r="C16" s="208"/>
      <c r="D16" s="208" t="s">
        <v>124</v>
      </c>
      <c r="E16" s="209" t="s">
        <v>122</v>
      </c>
      <c r="F16" s="162">
        <f>F17</f>
        <v>2586000000</v>
      </c>
      <c r="G16" s="163">
        <f>G17</f>
        <v>2159078000</v>
      </c>
      <c r="H16" s="163"/>
      <c r="I16" s="214">
        <f t="shared" si="0"/>
        <v>83.491028615622582</v>
      </c>
      <c r="J16" s="216">
        <v>22880422622</v>
      </c>
    </row>
    <row r="17" spans="1:12" s="201" customFormat="1" ht="19.5" customHeight="1" x14ac:dyDescent="0.3">
      <c r="A17" s="211"/>
      <c r="B17" s="231">
        <v>830.98900000000003</v>
      </c>
      <c r="C17" s="211" t="s">
        <v>120</v>
      </c>
      <c r="D17" s="211" t="s">
        <v>121</v>
      </c>
      <c r="E17" s="212" t="s">
        <v>254</v>
      </c>
      <c r="F17" s="131">
        <v>2586000000</v>
      </c>
      <c r="G17" s="108">
        <v>2159078000</v>
      </c>
      <c r="H17" s="108"/>
      <c r="I17" s="217">
        <f t="shared" si="0"/>
        <v>83.491028615622582</v>
      </c>
      <c r="J17" s="216"/>
      <c r="L17" s="216">
        <f>G8-J13</f>
        <v>101814762930</v>
      </c>
    </row>
    <row r="18" spans="1:12" s="201" customFormat="1" ht="23.75" customHeight="1" x14ac:dyDescent="0.3">
      <c r="A18" s="208">
        <v>3</v>
      </c>
      <c r="B18" s="208" t="s">
        <v>116</v>
      </c>
      <c r="C18" s="208" t="s">
        <v>123</v>
      </c>
      <c r="D18" s="208" t="s">
        <v>124</v>
      </c>
      <c r="E18" s="209" t="s">
        <v>125</v>
      </c>
      <c r="F18" s="162">
        <f>F19+F23+F27</f>
        <v>42853000000</v>
      </c>
      <c r="G18" s="163">
        <f>G19+G23+G27</f>
        <v>46355628000</v>
      </c>
      <c r="H18" s="163"/>
      <c r="I18" s="214">
        <f t="shared" si="0"/>
        <v>108.17358878024876</v>
      </c>
      <c r="J18" s="216">
        <v>46355628000</v>
      </c>
      <c r="K18" s="216">
        <f>J18-G18</f>
        <v>0</v>
      </c>
    </row>
    <row r="19" spans="1:12" s="201" customFormat="1" ht="23.75" customHeight="1" x14ac:dyDescent="0.3">
      <c r="A19" s="211"/>
      <c r="B19" s="211">
        <v>822</v>
      </c>
      <c r="C19" s="211" t="s">
        <v>123</v>
      </c>
      <c r="D19" s="211" t="s">
        <v>126</v>
      </c>
      <c r="E19" s="212" t="s">
        <v>127</v>
      </c>
      <c r="F19" s="131">
        <f>SUM(F20:F22)</f>
        <v>13874000000</v>
      </c>
      <c r="G19" s="108">
        <f>SUM(G20:G22)</f>
        <v>16279582000</v>
      </c>
      <c r="H19" s="108"/>
      <c r="I19" s="217">
        <f t="shared" si="0"/>
        <v>117.33877756955455</v>
      </c>
      <c r="K19" s="216">
        <f>G13-'B01'!D9</f>
        <v>-9600000000</v>
      </c>
    </row>
    <row r="20" spans="1:12" s="220" customFormat="1" ht="23.75" customHeight="1" x14ac:dyDescent="0.35">
      <c r="A20" s="218"/>
      <c r="B20" s="218"/>
      <c r="C20" s="218"/>
      <c r="D20" s="218"/>
      <c r="E20" s="219" t="s">
        <v>172</v>
      </c>
      <c r="F20" s="146">
        <v>4651000000</v>
      </c>
      <c r="G20" s="111">
        <v>5996396000</v>
      </c>
      <c r="H20" s="111"/>
      <c r="I20" s="217">
        <f t="shared" si="0"/>
        <v>128.92702644592561</v>
      </c>
    </row>
    <row r="21" spans="1:12" s="220" customFormat="1" ht="23.75" customHeight="1" x14ac:dyDescent="0.35">
      <c r="A21" s="218"/>
      <c r="B21" s="218"/>
      <c r="C21" s="218"/>
      <c r="D21" s="218"/>
      <c r="E21" s="219" t="s">
        <v>174</v>
      </c>
      <c r="F21" s="146">
        <v>4413000000</v>
      </c>
      <c r="G21" s="111">
        <v>4912236000</v>
      </c>
      <c r="H21" s="111"/>
      <c r="I21" s="217">
        <f t="shared" si="0"/>
        <v>111.3128484024473</v>
      </c>
    </row>
    <row r="22" spans="1:12" s="220" customFormat="1" ht="23.75" customHeight="1" x14ac:dyDescent="0.35">
      <c r="A22" s="218"/>
      <c r="B22" s="218"/>
      <c r="C22" s="218"/>
      <c r="D22" s="218"/>
      <c r="E22" s="219" t="s">
        <v>173</v>
      </c>
      <c r="F22" s="146">
        <v>4810000000</v>
      </c>
      <c r="G22" s="111">
        <v>5370950000</v>
      </c>
      <c r="H22" s="111"/>
      <c r="I22" s="217">
        <f t="shared" si="0"/>
        <v>111.66216216216216</v>
      </c>
    </row>
    <row r="23" spans="1:12" s="201" customFormat="1" ht="23.75" customHeight="1" x14ac:dyDescent="0.3">
      <c r="A23" s="211"/>
      <c r="B23" s="211">
        <v>822</v>
      </c>
      <c r="C23" s="211" t="s">
        <v>123</v>
      </c>
      <c r="D23" s="211" t="s">
        <v>128</v>
      </c>
      <c r="E23" s="212" t="s">
        <v>129</v>
      </c>
      <c r="F23" s="131">
        <f>SUM(F24:F26)</f>
        <v>26169000000</v>
      </c>
      <c r="G23" s="108">
        <f>SUM(G24:G26)</f>
        <v>30076046000</v>
      </c>
      <c r="H23" s="108"/>
      <c r="I23" s="217">
        <f t="shared" si="0"/>
        <v>114.93005464480875</v>
      </c>
    </row>
    <row r="24" spans="1:12" s="220" customFormat="1" ht="23.75" customHeight="1" x14ac:dyDescent="0.35">
      <c r="A24" s="218"/>
      <c r="B24" s="218"/>
      <c r="C24" s="218"/>
      <c r="D24" s="218"/>
      <c r="E24" s="219" t="s">
        <v>177</v>
      </c>
      <c r="F24" s="146">
        <v>9924000000</v>
      </c>
      <c r="G24" s="111">
        <v>11458159000</v>
      </c>
      <c r="H24" s="111"/>
      <c r="I24" s="217">
        <f t="shared" si="0"/>
        <v>115.45907900040307</v>
      </c>
    </row>
    <row r="25" spans="1:12" s="220" customFormat="1" ht="23.75" customHeight="1" x14ac:dyDescent="0.35">
      <c r="A25" s="218"/>
      <c r="B25" s="218"/>
      <c r="C25" s="218"/>
      <c r="D25" s="218"/>
      <c r="E25" s="219" t="s">
        <v>178</v>
      </c>
      <c r="F25" s="146">
        <v>7865000000</v>
      </c>
      <c r="G25" s="111">
        <v>9082087000</v>
      </c>
      <c r="H25" s="111"/>
      <c r="I25" s="217">
        <f t="shared" si="0"/>
        <v>115.47472345835983</v>
      </c>
    </row>
    <row r="26" spans="1:12" s="220" customFormat="1" ht="23.75" customHeight="1" x14ac:dyDescent="0.35">
      <c r="A26" s="218"/>
      <c r="B26" s="218"/>
      <c r="C26" s="218"/>
      <c r="D26" s="218"/>
      <c r="E26" s="219" t="s">
        <v>179</v>
      </c>
      <c r="F26" s="146">
        <v>8380000000</v>
      </c>
      <c r="G26" s="111">
        <v>9535800000</v>
      </c>
      <c r="H26" s="111"/>
      <c r="I26" s="217">
        <f t="shared" si="0"/>
        <v>113.79236276849642</v>
      </c>
    </row>
    <row r="27" spans="1:12" s="201" customFormat="1" ht="23.75" customHeight="1" x14ac:dyDescent="0.3">
      <c r="A27" s="211"/>
      <c r="B27" s="211" t="s">
        <v>116</v>
      </c>
      <c r="C27" s="211" t="s">
        <v>123</v>
      </c>
      <c r="D27" s="211"/>
      <c r="E27" s="212" t="s">
        <v>147</v>
      </c>
      <c r="F27" s="131">
        <v>2810000000</v>
      </c>
      <c r="G27" s="108"/>
      <c r="H27" s="108"/>
      <c r="I27" s="108">
        <f>G27/F27*100</f>
        <v>0</v>
      </c>
      <c r="J27" s="216"/>
    </row>
    <row r="28" spans="1:12" s="201" customFormat="1" ht="32.25" customHeight="1" x14ac:dyDescent="0.3">
      <c r="A28" s="208">
        <v>4</v>
      </c>
      <c r="B28" s="208">
        <v>800</v>
      </c>
      <c r="C28" s="208">
        <v>100</v>
      </c>
      <c r="D28" s="208"/>
      <c r="E28" s="209" t="s">
        <v>233</v>
      </c>
      <c r="F28" s="162"/>
      <c r="G28" s="163">
        <f>G29</f>
        <v>1840000000</v>
      </c>
      <c r="H28" s="163"/>
      <c r="I28" s="163"/>
      <c r="J28" s="216"/>
    </row>
    <row r="29" spans="1:12" s="201" customFormat="1" ht="23.75" customHeight="1" x14ac:dyDescent="0.3">
      <c r="A29" s="211"/>
      <c r="B29" s="211">
        <v>832</v>
      </c>
      <c r="C29" s="211">
        <v>100</v>
      </c>
      <c r="D29" s="211">
        <v>121</v>
      </c>
      <c r="E29" s="212" t="s">
        <v>252</v>
      </c>
      <c r="F29" s="131"/>
      <c r="G29" s="108">
        <v>1840000000</v>
      </c>
      <c r="H29" s="108"/>
      <c r="I29" s="108"/>
      <c r="J29" s="216"/>
    </row>
    <row r="30" spans="1:12" s="201" customFormat="1" ht="21.75" customHeight="1" x14ac:dyDescent="0.3">
      <c r="A30" s="208">
        <v>5</v>
      </c>
      <c r="B30" s="208" t="s">
        <v>116</v>
      </c>
      <c r="C30" s="208" t="s">
        <v>131</v>
      </c>
      <c r="D30" s="208" t="s">
        <v>124</v>
      </c>
      <c r="E30" s="209" t="s">
        <v>132</v>
      </c>
      <c r="F30" s="162">
        <f>F31</f>
        <v>228000000</v>
      </c>
      <c r="G30" s="163">
        <f>G31</f>
        <v>228000000</v>
      </c>
      <c r="H30" s="163"/>
      <c r="I30" s="163">
        <f t="shared" si="0"/>
        <v>100</v>
      </c>
    </row>
    <row r="31" spans="1:12" s="201" customFormat="1" ht="20.25" customHeight="1" x14ac:dyDescent="0.3">
      <c r="A31" s="211"/>
      <c r="B31" s="211">
        <v>821</v>
      </c>
      <c r="C31" s="211" t="s">
        <v>131</v>
      </c>
      <c r="D31" s="211" t="s">
        <v>133</v>
      </c>
      <c r="E31" s="212" t="s">
        <v>253</v>
      </c>
      <c r="F31" s="131">
        <v>228000000</v>
      </c>
      <c r="G31" s="108">
        <v>228000000</v>
      </c>
      <c r="H31" s="108"/>
      <c r="I31" s="108">
        <f t="shared" si="0"/>
        <v>100</v>
      </c>
    </row>
    <row r="32" spans="1:12" s="201" customFormat="1" ht="21.75" customHeight="1" x14ac:dyDescent="0.3">
      <c r="A32" s="208">
        <v>6</v>
      </c>
      <c r="B32" s="208" t="s">
        <v>116</v>
      </c>
      <c r="C32" s="208" t="s">
        <v>149</v>
      </c>
      <c r="D32" s="208" t="s">
        <v>124</v>
      </c>
      <c r="E32" s="209" t="s">
        <v>151</v>
      </c>
      <c r="F32" s="162">
        <f>F33</f>
        <v>1840000000</v>
      </c>
      <c r="G32" s="163">
        <f>G33</f>
        <v>0</v>
      </c>
      <c r="H32" s="163"/>
      <c r="I32" s="163">
        <f t="shared" si="0"/>
        <v>0</v>
      </c>
    </row>
    <row r="33" spans="1:10" s="201" customFormat="1" ht="20.25" customHeight="1" x14ac:dyDescent="0.3">
      <c r="A33" s="211"/>
      <c r="B33" s="211"/>
      <c r="C33" s="211" t="s">
        <v>234</v>
      </c>
      <c r="D33" s="211">
        <v>314</v>
      </c>
      <c r="E33" s="212" t="s">
        <v>150</v>
      </c>
      <c r="F33" s="131">
        <v>1840000000</v>
      </c>
      <c r="G33" s="108"/>
      <c r="H33" s="108"/>
      <c r="I33" s="108">
        <f t="shared" si="0"/>
        <v>0</v>
      </c>
    </row>
    <row r="34" spans="1:10" s="201" customFormat="1" ht="30.9" customHeight="1" x14ac:dyDescent="0.3">
      <c r="A34" s="208">
        <v>7</v>
      </c>
      <c r="B34" s="208" t="s">
        <v>116</v>
      </c>
      <c r="C34" s="208" t="s">
        <v>134</v>
      </c>
      <c r="D34" s="208" t="s">
        <v>124</v>
      </c>
      <c r="E34" s="209" t="s">
        <v>135</v>
      </c>
      <c r="F34" s="162">
        <f>F35+F42+F44+F45+F46</f>
        <v>26662000000</v>
      </c>
      <c r="G34" s="163">
        <f>G35+G42+G44+G45+G46</f>
        <v>40351367780</v>
      </c>
      <c r="H34" s="163"/>
      <c r="I34" s="163">
        <f t="shared" si="0"/>
        <v>151.34411439501915</v>
      </c>
    </row>
    <row r="35" spans="1:10" s="220" customFormat="1" ht="23.75" customHeight="1" x14ac:dyDescent="0.35">
      <c r="A35" s="218"/>
      <c r="B35" s="211" t="s">
        <v>116</v>
      </c>
      <c r="C35" s="211" t="s">
        <v>134</v>
      </c>
      <c r="D35" s="211" t="s">
        <v>136</v>
      </c>
      <c r="E35" s="212" t="s">
        <v>137</v>
      </c>
      <c r="F35" s="264">
        <f>SUM(F36:F41)</f>
        <v>16294000000</v>
      </c>
      <c r="G35" s="221">
        <f>SUM(G36:G41)</f>
        <v>26513745780</v>
      </c>
      <c r="H35" s="221"/>
      <c r="I35" s="108">
        <f t="shared" si="0"/>
        <v>162.72091432429113</v>
      </c>
      <c r="J35" s="222"/>
    </row>
    <row r="36" spans="1:10" s="220" customFormat="1" ht="17.25" customHeight="1" x14ac:dyDescent="0.35">
      <c r="A36" s="218"/>
      <c r="B36" s="218">
        <v>831</v>
      </c>
      <c r="C36" s="218"/>
      <c r="D36" s="218"/>
      <c r="E36" s="219" t="s">
        <v>154</v>
      </c>
      <c r="F36" s="265">
        <v>2676000000</v>
      </c>
      <c r="G36" s="195">
        <f>15879863539-G64</f>
        <v>5375544400</v>
      </c>
      <c r="H36" s="195"/>
      <c r="I36" s="108">
        <f t="shared" si="0"/>
        <v>200.8798355754858</v>
      </c>
      <c r="J36" s="222">
        <f>G36+G64</f>
        <v>15879863539</v>
      </c>
    </row>
    <row r="37" spans="1:10" s="220" customFormat="1" ht="17.25" customHeight="1" x14ac:dyDescent="0.35">
      <c r="A37" s="218"/>
      <c r="B37" s="218">
        <v>832</v>
      </c>
      <c r="C37" s="218"/>
      <c r="D37" s="218"/>
      <c r="E37" s="219" t="s">
        <v>155</v>
      </c>
      <c r="F37" s="265">
        <v>2427000000</v>
      </c>
      <c r="G37" s="221">
        <f>14217697963-G47-G28-G65-G70</f>
        <v>4302146080</v>
      </c>
      <c r="H37" s="221"/>
      <c r="I37" s="108">
        <f t="shared" si="0"/>
        <v>177.26189039967036</v>
      </c>
      <c r="J37" s="222">
        <f>G37+G28+G47+G65+G70</f>
        <v>14217697963</v>
      </c>
    </row>
    <row r="38" spans="1:10" s="220" customFormat="1" ht="17.25" customHeight="1" x14ac:dyDescent="0.35">
      <c r="A38" s="218"/>
      <c r="B38" s="218">
        <v>833</v>
      </c>
      <c r="C38" s="218"/>
      <c r="D38" s="218"/>
      <c r="E38" s="219" t="s">
        <v>156</v>
      </c>
      <c r="F38" s="265">
        <v>1555000000</v>
      </c>
      <c r="G38" s="221">
        <v>1903316394</v>
      </c>
      <c r="H38" s="221"/>
      <c r="I38" s="108">
        <f t="shared" si="0"/>
        <v>122.39976810289389</v>
      </c>
      <c r="J38" s="222">
        <f>G38</f>
        <v>1903316394</v>
      </c>
    </row>
    <row r="39" spans="1:10" s="220" customFormat="1" ht="17.25" customHeight="1" x14ac:dyDescent="0.35">
      <c r="A39" s="218"/>
      <c r="B39" s="218">
        <v>830</v>
      </c>
      <c r="C39" s="218"/>
      <c r="D39" s="218"/>
      <c r="E39" s="219" t="s">
        <v>185</v>
      </c>
      <c r="F39" s="265">
        <v>8239000000</v>
      </c>
      <c r="G39" s="221">
        <f>13902656906-G17-G63</f>
        <v>10761228906</v>
      </c>
      <c r="H39" s="221"/>
      <c r="I39" s="108">
        <f t="shared" si="0"/>
        <v>130.61328930695473</v>
      </c>
      <c r="J39" s="222">
        <f>G39+G17+G63</f>
        <v>13902656906</v>
      </c>
    </row>
    <row r="40" spans="1:10" s="220" customFormat="1" ht="17.25" customHeight="1" x14ac:dyDescent="0.35">
      <c r="A40" s="218"/>
      <c r="B40" s="218">
        <v>821</v>
      </c>
      <c r="C40" s="218"/>
      <c r="D40" s="218"/>
      <c r="E40" s="219" t="s">
        <v>157</v>
      </c>
      <c r="F40" s="265">
        <v>1397000000</v>
      </c>
      <c r="G40" s="221">
        <f>4108250000-G31-G66</f>
        <v>3791250000</v>
      </c>
      <c r="H40" s="221"/>
      <c r="I40" s="108">
        <f t="shared" si="0"/>
        <v>271.38511095204007</v>
      </c>
      <c r="J40" s="222">
        <f>G40+G30+G66</f>
        <v>4108250000</v>
      </c>
    </row>
    <row r="41" spans="1:10" s="220" customFormat="1" ht="17.25" customHeight="1" x14ac:dyDescent="0.35">
      <c r="A41" s="218"/>
      <c r="B41" s="218">
        <v>823</v>
      </c>
      <c r="C41" s="218"/>
      <c r="D41" s="218"/>
      <c r="E41" s="219" t="s">
        <v>232</v>
      </c>
      <c r="F41" s="265"/>
      <c r="G41" s="223">
        <f>4528260000-G67</f>
        <v>380260000</v>
      </c>
      <c r="H41" s="223"/>
      <c r="I41" s="108"/>
      <c r="J41" s="222">
        <f>G41+G67</f>
        <v>4528260000</v>
      </c>
    </row>
    <row r="42" spans="1:10" s="220" customFormat="1" ht="23.75" customHeight="1" x14ac:dyDescent="0.35">
      <c r="A42" s="218"/>
      <c r="B42" s="211" t="s">
        <v>116</v>
      </c>
      <c r="C42" s="211" t="s">
        <v>134</v>
      </c>
      <c r="D42" s="211" t="s">
        <v>138</v>
      </c>
      <c r="E42" s="212" t="s">
        <v>139</v>
      </c>
      <c r="F42" s="264">
        <f>F43</f>
        <v>6743000000</v>
      </c>
      <c r="G42" s="221">
        <f>G43</f>
        <v>9774796000</v>
      </c>
      <c r="H42" s="221"/>
      <c r="I42" s="108">
        <f t="shared" si="0"/>
        <v>144.96212368382027</v>
      </c>
    </row>
    <row r="43" spans="1:10" s="220" customFormat="1" ht="18" customHeight="1" x14ac:dyDescent="0.35">
      <c r="A43" s="218"/>
      <c r="B43" s="211">
        <v>819</v>
      </c>
      <c r="C43" s="211"/>
      <c r="D43" s="211"/>
      <c r="E43" s="219" t="s">
        <v>175</v>
      </c>
      <c r="F43" s="264">
        <v>6743000000</v>
      </c>
      <c r="G43" s="221">
        <f>10795696000-G61</f>
        <v>9774796000</v>
      </c>
      <c r="H43" s="221"/>
      <c r="I43" s="108">
        <f t="shared" si="0"/>
        <v>144.96212368382027</v>
      </c>
      <c r="J43" s="222">
        <f>G43+G61</f>
        <v>10795696000</v>
      </c>
    </row>
    <row r="44" spans="1:10" ht="30.65" customHeight="1" x14ac:dyDescent="0.35">
      <c r="A44" s="211"/>
      <c r="B44" s="211">
        <v>820</v>
      </c>
      <c r="C44" s="211" t="s">
        <v>134</v>
      </c>
      <c r="D44" s="211" t="s">
        <v>140</v>
      </c>
      <c r="E44" s="212" t="s">
        <v>180</v>
      </c>
      <c r="F44" s="264">
        <v>2569000000</v>
      </c>
      <c r="G44" s="221">
        <f>4198236000-G62</f>
        <v>4062826000</v>
      </c>
      <c r="H44" s="221"/>
      <c r="I44" s="108">
        <f t="shared" si="0"/>
        <v>158.14815103152978</v>
      </c>
      <c r="J44" s="222">
        <f>G44+G62</f>
        <v>4198236000</v>
      </c>
    </row>
    <row r="45" spans="1:10" s="224" customFormat="1" ht="36.65" hidden="1" customHeight="1" x14ac:dyDescent="0.35">
      <c r="A45" s="218"/>
      <c r="B45" s="211" t="s">
        <v>116</v>
      </c>
      <c r="C45" s="211" t="s">
        <v>134</v>
      </c>
      <c r="D45" s="211" t="s">
        <v>141</v>
      </c>
      <c r="E45" s="212" t="s">
        <v>142</v>
      </c>
      <c r="F45" s="264"/>
      <c r="G45" s="221"/>
      <c r="H45" s="221"/>
      <c r="I45" s="108"/>
    </row>
    <row r="46" spans="1:10" s="201" customFormat="1" ht="20.25" customHeight="1" x14ac:dyDescent="0.3">
      <c r="A46" s="211"/>
      <c r="B46" s="211" t="s">
        <v>116</v>
      </c>
      <c r="C46" s="211" t="s">
        <v>134</v>
      </c>
      <c r="D46" s="211"/>
      <c r="E46" s="212" t="s">
        <v>158</v>
      </c>
      <c r="F46" s="131">
        <v>1056000000</v>
      </c>
      <c r="G46" s="108"/>
      <c r="H46" s="108"/>
      <c r="I46" s="108">
        <f t="shared" si="0"/>
        <v>0</v>
      </c>
    </row>
    <row r="47" spans="1:10" s="220" customFormat="1" ht="23.75" customHeight="1" x14ac:dyDescent="0.35">
      <c r="A47" s="208">
        <v>8</v>
      </c>
      <c r="B47" s="208" t="s">
        <v>116</v>
      </c>
      <c r="C47" s="208" t="s">
        <v>143</v>
      </c>
      <c r="D47" s="208" t="s">
        <v>124</v>
      </c>
      <c r="E47" s="209" t="s">
        <v>144</v>
      </c>
      <c r="F47" s="266">
        <f>12163000000-F14-F16</f>
        <v>3660000000</v>
      </c>
      <c r="G47" s="225">
        <f>G48</f>
        <v>3897974400</v>
      </c>
      <c r="H47" s="225"/>
      <c r="I47" s="163">
        <f t="shared" si="0"/>
        <v>106.50203278688524</v>
      </c>
    </row>
    <row r="48" spans="1:10" s="220" customFormat="1" ht="36.65" customHeight="1" x14ac:dyDescent="0.35">
      <c r="A48" s="218"/>
      <c r="B48" s="211">
        <v>832</v>
      </c>
      <c r="C48" s="211" t="s">
        <v>143</v>
      </c>
      <c r="D48" s="211" t="s">
        <v>145</v>
      </c>
      <c r="E48" s="212" t="s">
        <v>256</v>
      </c>
      <c r="F48" s="264">
        <v>3660000000</v>
      </c>
      <c r="G48" s="221">
        <v>3897974400</v>
      </c>
      <c r="H48" s="221"/>
      <c r="I48" s="108">
        <f t="shared" si="0"/>
        <v>106.50203278688524</v>
      </c>
    </row>
    <row r="49" spans="1:12" s="201" customFormat="1" ht="21.75" customHeight="1" x14ac:dyDescent="0.3">
      <c r="A49" s="208">
        <v>9</v>
      </c>
      <c r="B49" s="208" t="s">
        <v>116</v>
      </c>
      <c r="C49" s="208"/>
      <c r="D49" s="208"/>
      <c r="E49" s="209" t="s">
        <v>181</v>
      </c>
      <c r="F49" s="266">
        <f>F50+F51</f>
        <v>18917000000</v>
      </c>
      <c r="G49" s="225">
        <f>G50</f>
        <v>6995959715</v>
      </c>
      <c r="H49" s="225"/>
      <c r="I49" s="163">
        <f>G49/F49*100</f>
        <v>36.982395279378338</v>
      </c>
      <c r="J49" s="210">
        <f>F50+SUM(F52:F58)</f>
        <v>18917000000</v>
      </c>
    </row>
    <row r="50" spans="1:12" s="201" customFormat="1" ht="67.5" customHeight="1" x14ac:dyDescent="0.3">
      <c r="A50" s="211" t="s">
        <v>274</v>
      </c>
      <c r="B50" s="211"/>
      <c r="C50" s="211"/>
      <c r="D50" s="211"/>
      <c r="E50" s="212" t="s">
        <v>182</v>
      </c>
      <c r="F50" s="264">
        <v>10036000000</v>
      </c>
      <c r="G50" s="195">
        <v>6995959715</v>
      </c>
      <c r="H50" s="195"/>
      <c r="I50" s="108">
        <f>G50/F50*100</f>
        <v>69.708646024312472</v>
      </c>
      <c r="J50" s="210">
        <f>G50+G68</f>
        <v>7000959715</v>
      </c>
      <c r="K50" s="197">
        <v>6707959715</v>
      </c>
      <c r="L50" s="210">
        <f>G50-K50</f>
        <v>288000000</v>
      </c>
    </row>
    <row r="51" spans="1:12" s="201" customFormat="1" ht="17.25" customHeight="1" x14ac:dyDescent="0.3">
      <c r="A51" s="211" t="s">
        <v>275</v>
      </c>
      <c r="B51" s="211"/>
      <c r="C51" s="211"/>
      <c r="D51" s="211"/>
      <c r="E51" s="212" t="s">
        <v>276</v>
      </c>
      <c r="F51" s="264">
        <f>SUM(F52:F58)</f>
        <v>8881000000</v>
      </c>
      <c r="G51" s="221">
        <v>0</v>
      </c>
      <c r="H51" s="221"/>
      <c r="I51" s="108">
        <f t="shared" ref="I51:I58" si="1">G51/F51*100</f>
        <v>0</v>
      </c>
    </row>
    <row r="52" spans="1:12" s="220" customFormat="1" ht="16.5" customHeight="1" x14ac:dyDescent="0.35">
      <c r="A52" s="218"/>
      <c r="B52" s="218"/>
      <c r="C52" s="218"/>
      <c r="D52" s="218"/>
      <c r="E52" s="219" t="s">
        <v>183</v>
      </c>
      <c r="F52" s="265">
        <v>1700000000</v>
      </c>
      <c r="G52" s="223">
        <v>0</v>
      </c>
      <c r="H52" s="223"/>
      <c r="I52" s="111">
        <f t="shared" si="1"/>
        <v>0</v>
      </c>
    </row>
    <row r="53" spans="1:12" s="220" customFormat="1" ht="16.5" customHeight="1" x14ac:dyDescent="0.35">
      <c r="A53" s="218"/>
      <c r="B53" s="218"/>
      <c r="C53" s="218"/>
      <c r="D53" s="218"/>
      <c r="E53" s="219" t="s">
        <v>184</v>
      </c>
      <c r="F53" s="265">
        <v>900000000</v>
      </c>
      <c r="G53" s="223">
        <v>0</v>
      </c>
      <c r="H53" s="223"/>
      <c r="I53" s="111">
        <f t="shared" si="1"/>
        <v>0</v>
      </c>
    </row>
    <row r="54" spans="1:12" s="220" customFormat="1" ht="16.5" customHeight="1" x14ac:dyDescent="0.35">
      <c r="A54" s="218"/>
      <c r="B54" s="218"/>
      <c r="C54" s="218"/>
      <c r="D54" s="218"/>
      <c r="E54" s="219" t="s">
        <v>185</v>
      </c>
      <c r="F54" s="265">
        <v>2600000000</v>
      </c>
      <c r="G54" s="223">
        <v>0</v>
      </c>
      <c r="H54" s="223"/>
      <c r="I54" s="111">
        <f t="shared" si="1"/>
        <v>0</v>
      </c>
    </row>
    <row r="55" spans="1:12" s="220" customFormat="1" ht="16.5" customHeight="1" x14ac:dyDescent="0.35">
      <c r="A55" s="218"/>
      <c r="B55" s="218"/>
      <c r="C55" s="218"/>
      <c r="D55" s="218"/>
      <c r="E55" s="219" t="s">
        <v>154</v>
      </c>
      <c r="F55" s="265">
        <v>1081000000</v>
      </c>
      <c r="G55" s="223">
        <v>0</v>
      </c>
      <c r="H55" s="223"/>
      <c r="I55" s="111">
        <f t="shared" si="1"/>
        <v>0</v>
      </c>
    </row>
    <row r="56" spans="1:12" s="220" customFormat="1" ht="16.5" customHeight="1" x14ac:dyDescent="0.35">
      <c r="A56" s="218"/>
      <c r="B56" s="218"/>
      <c r="C56" s="218"/>
      <c r="D56" s="218"/>
      <c r="E56" s="219" t="s">
        <v>155</v>
      </c>
      <c r="F56" s="265">
        <v>1000000000</v>
      </c>
      <c r="G56" s="223">
        <v>0</v>
      </c>
      <c r="H56" s="223"/>
      <c r="I56" s="111">
        <f t="shared" si="1"/>
        <v>0</v>
      </c>
    </row>
    <row r="57" spans="1:12" s="220" customFormat="1" ht="16.5" customHeight="1" x14ac:dyDescent="0.35">
      <c r="A57" s="218"/>
      <c r="B57" s="218"/>
      <c r="C57" s="218"/>
      <c r="D57" s="218"/>
      <c r="E57" s="219" t="s">
        <v>156</v>
      </c>
      <c r="F57" s="265">
        <v>600000000</v>
      </c>
      <c r="G57" s="223">
        <v>0</v>
      </c>
      <c r="H57" s="223"/>
      <c r="I57" s="111">
        <f t="shared" si="1"/>
        <v>0</v>
      </c>
    </row>
    <row r="58" spans="1:12" s="220" customFormat="1" ht="16.5" customHeight="1" x14ac:dyDescent="0.35">
      <c r="A58" s="218"/>
      <c r="B58" s="218"/>
      <c r="C58" s="218"/>
      <c r="D58" s="218"/>
      <c r="E58" s="219" t="s">
        <v>186</v>
      </c>
      <c r="F58" s="265">
        <v>1000000000</v>
      </c>
      <c r="G58" s="223">
        <v>0</v>
      </c>
      <c r="H58" s="223"/>
      <c r="I58" s="111">
        <f t="shared" si="1"/>
        <v>0</v>
      </c>
    </row>
    <row r="59" spans="1:12" s="201" customFormat="1" ht="24.75" customHeight="1" x14ac:dyDescent="0.3">
      <c r="A59" s="208" t="s">
        <v>7</v>
      </c>
      <c r="B59" s="208">
        <v>800</v>
      </c>
      <c r="C59" s="208">
        <v>430</v>
      </c>
      <c r="D59" s="208"/>
      <c r="E59" s="209" t="s">
        <v>238</v>
      </c>
      <c r="F59" s="266"/>
      <c r="G59" s="225">
        <f>G60+G69</f>
        <v>30314751551</v>
      </c>
      <c r="H59" s="225"/>
      <c r="I59" s="163"/>
    </row>
    <row r="60" spans="1:12" s="220" customFormat="1" ht="21.75" customHeight="1" x14ac:dyDescent="0.35">
      <c r="A60" s="218"/>
      <c r="B60" s="211">
        <v>800</v>
      </c>
      <c r="C60" s="211"/>
      <c r="D60" s="211">
        <v>432</v>
      </c>
      <c r="E60" s="212" t="s">
        <v>239</v>
      </c>
      <c r="F60" s="264">
        <f>SUM(F61:F67)</f>
        <v>0</v>
      </c>
      <c r="G60" s="221">
        <f>SUM(G61:G68)</f>
        <v>20980422622</v>
      </c>
      <c r="H60" s="221"/>
      <c r="I60" s="108"/>
      <c r="J60" s="220">
        <v>20770000000</v>
      </c>
      <c r="K60" s="222">
        <f>G60-J60</f>
        <v>210422622</v>
      </c>
    </row>
    <row r="61" spans="1:12" s="220" customFormat="1" ht="16.5" customHeight="1" x14ac:dyDescent="0.35">
      <c r="A61" s="218"/>
      <c r="B61" s="211">
        <v>819</v>
      </c>
      <c r="C61" s="211"/>
      <c r="D61" s="211"/>
      <c r="E61" s="212" t="s">
        <v>183</v>
      </c>
      <c r="F61" s="264"/>
      <c r="G61" s="221">
        <f>965900000+55000000</f>
        <v>1020900000</v>
      </c>
      <c r="H61" s="221"/>
      <c r="I61" s="108"/>
    </row>
    <row r="62" spans="1:12" s="220" customFormat="1" ht="16.5" customHeight="1" x14ac:dyDescent="0.35">
      <c r="A62" s="218"/>
      <c r="B62" s="211">
        <v>820</v>
      </c>
      <c r="C62" s="211"/>
      <c r="D62" s="211"/>
      <c r="E62" s="212" t="s">
        <v>261</v>
      </c>
      <c r="F62" s="264"/>
      <c r="G62" s="221">
        <f>117410000+18000000</f>
        <v>135410000</v>
      </c>
      <c r="H62" s="221"/>
      <c r="I62" s="108"/>
    </row>
    <row r="63" spans="1:12" s="220" customFormat="1" ht="16.5" customHeight="1" x14ac:dyDescent="0.35">
      <c r="A63" s="218"/>
      <c r="B63" s="211">
        <v>830</v>
      </c>
      <c r="C63" s="211"/>
      <c r="D63" s="211"/>
      <c r="E63" s="212" t="s">
        <v>243</v>
      </c>
      <c r="F63" s="264"/>
      <c r="G63" s="221">
        <v>982350000</v>
      </c>
      <c r="H63" s="221"/>
      <c r="I63" s="108"/>
    </row>
    <row r="64" spans="1:12" s="220" customFormat="1" ht="16.5" customHeight="1" x14ac:dyDescent="0.35">
      <c r="A64" s="218"/>
      <c r="B64" s="211">
        <v>831</v>
      </c>
      <c r="C64" s="211"/>
      <c r="D64" s="211"/>
      <c r="E64" s="212" t="s">
        <v>154</v>
      </c>
      <c r="F64" s="264"/>
      <c r="G64" s="221">
        <f>10486319139+18000000</f>
        <v>10504319139</v>
      </c>
      <c r="H64" s="221"/>
      <c r="I64" s="108"/>
    </row>
    <row r="65" spans="1:10" s="220" customFormat="1" ht="16.5" customHeight="1" x14ac:dyDescent="0.35">
      <c r="A65" s="218"/>
      <c r="B65" s="211">
        <v>832</v>
      </c>
      <c r="C65" s="211"/>
      <c r="D65" s="211"/>
      <c r="E65" s="212" t="s">
        <v>244</v>
      </c>
      <c r="F65" s="264"/>
      <c r="G65" s="221">
        <f>3954443483+11000000+70000000+60000000</f>
        <v>4095443483</v>
      </c>
      <c r="H65" s="221"/>
      <c r="I65" s="108"/>
    </row>
    <row r="66" spans="1:10" s="220" customFormat="1" ht="16.5" customHeight="1" x14ac:dyDescent="0.35">
      <c r="A66" s="218"/>
      <c r="B66" s="211">
        <v>821</v>
      </c>
      <c r="C66" s="211"/>
      <c r="D66" s="211"/>
      <c r="E66" s="212" t="s">
        <v>245</v>
      </c>
      <c r="F66" s="264"/>
      <c r="G66" s="221">
        <v>89000000</v>
      </c>
      <c r="H66" s="221"/>
      <c r="I66" s="108"/>
    </row>
    <row r="67" spans="1:10" s="220" customFormat="1" ht="16.5" customHeight="1" x14ac:dyDescent="0.35">
      <c r="A67" s="218"/>
      <c r="B67" s="211">
        <v>823</v>
      </c>
      <c r="C67" s="211">
        <v>130</v>
      </c>
      <c r="D67" s="211"/>
      <c r="E67" s="212" t="s">
        <v>232</v>
      </c>
      <c r="F67" s="264"/>
      <c r="G67" s="221">
        <f>4092000000+21000000+35000000</f>
        <v>4148000000</v>
      </c>
      <c r="H67" s="221"/>
      <c r="I67" s="108"/>
    </row>
    <row r="68" spans="1:10" s="220" customFormat="1" x14ac:dyDescent="0.35">
      <c r="A68" s="218"/>
      <c r="B68" s="211">
        <v>800</v>
      </c>
      <c r="C68" s="211"/>
      <c r="D68" s="211"/>
      <c r="E68" s="212" t="s">
        <v>265</v>
      </c>
      <c r="F68" s="264"/>
      <c r="G68" s="221">
        <v>5000000</v>
      </c>
      <c r="H68" s="221"/>
      <c r="I68" s="108"/>
      <c r="J68" s="220">
        <f>(1900000000+21000000+35000000+11000000+70000000+60000000+55000000+18000000+18000000)</f>
        <v>2188000000</v>
      </c>
    </row>
    <row r="69" spans="1:10" s="201" customFormat="1" ht="21" customHeight="1" x14ac:dyDescent="0.3">
      <c r="A69" s="208"/>
      <c r="B69" s="211">
        <v>800</v>
      </c>
      <c r="C69" s="208"/>
      <c r="D69" s="211">
        <v>436</v>
      </c>
      <c r="E69" s="212" t="s">
        <v>236</v>
      </c>
      <c r="F69" s="264"/>
      <c r="G69" s="221">
        <f>G70+G71</f>
        <v>9334328929</v>
      </c>
      <c r="H69" s="221"/>
      <c r="I69" s="163"/>
      <c r="J69" s="221">
        <f>9334328929-82134000</f>
        <v>9252194929</v>
      </c>
    </row>
    <row r="70" spans="1:10" s="201" customFormat="1" ht="18" customHeight="1" x14ac:dyDescent="0.3">
      <c r="A70" s="208"/>
      <c r="B70" s="211">
        <v>832</v>
      </c>
      <c r="C70" s="211">
        <v>340</v>
      </c>
      <c r="D70" s="211">
        <v>341</v>
      </c>
      <c r="E70" s="212" t="s">
        <v>244</v>
      </c>
      <c r="F70" s="264"/>
      <c r="G70" s="221">
        <v>82134000</v>
      </c>
      <c r="H70" s="221"/>
      <c r="I70" s="163"/>
      <c r="J70" s="226"/>
    </row>
    <row r="71" spans="1:10" s="201" customFormat="1" ht="18" customHeight="1" x14ac:dyDescent="0.3">
      <c r="A71" s="208"/>
      <c r="B71" s="208"/>
      <c r="C71" s="208"/>
      <c r="D71" s="211"/>
      <c r="E71" s="212" t="s">
        <v>262</v>
      </c>
      <c r="F71" s="264"/>
      <c r="G71" s="221">
        <f>9334328929-82134000</f>
        <v>9252194929</v>
      </c>
      <c r="H71" s="221"/>
      <c r="I71" s="163"/>
      <c r="J71" s="226"/>
    </row>
    <row r="72" spans="1:10" s="201" customFormat="1" ht="48.75" customHeight="1" x14ac:dyDescent="0.3">
      <c r="A72" s="208" t="s">
        <v>8</v>
      </c>
      <c r="B72" s="208" t="s">
        <v>116</v>
      </c>
      <c r="C72" s="208"/>
      <c r="D72" s="208"/>
      <c r="E72" s="209" t="s">
        <v>257</v>
      </c>
      <c r="F72" s="266"/>
      <c r="G72" s="225">
        <f>G73</f>
        <v>11155608286</v>
      </c>
      <c r="H72" s="225"/>
      <c r="I72" s="163"/>
    </row>
    <row r="73" spans="1:10" s="220" customFormat="1" ht="25.5" customHeight="1" x14ac:dyDescent="0.35">
      <c r="A73" s="208"/>
      <c r="B73" s="211" t="s">
        <v>116</v>
      </c>
      <c r="C73" s="211"/>
      <c r="D73" s="211"/>
      <c r="E73" s="212" t="s">
        <v>237</v>
      </c>
      <c r="F73" s="264"/>
      <c r="G73" s="221">
        <v>11155608286</v>
      </c>
      <c r="H73" s="221"/>
      <c r="I73" s="108"/>
      <c r="J73" s="221">
        <v>11155608286</v>
      </c>
    </row>
    <row r="74" spans="1:10" s="201" customFormat="1" ht="20.149999999999999" customHeight="1" x14ac:dyDescent="0.3">
      <c r="A74" s="208" t="s">
        <v>10</v>
      </c>
      <c r="B74" s="208" t="s">
        <v>116</v>
      </c>
      <c r="C74" s="208"/>
      <c r="D74" s="208"/>
      <c r="E74" s="209" t="s">
        <v>153</v>
      </c>
      <c r="F74" s="266">
        <v>3805000000</v>
      </c>
      <c r="G74" s="225">
        <v>4111000000</v>
      </c>
      <c r="H74" s="225"/>
      <c r="I74" s="163"/>
      <c r="J74" s="225">
        <v>4111000000</v>
      </c>
    </row>
    <row r="75" spans="1:10" ht="19.5" customHeight="1" x14ac:dyDescent="0.35">
      <c r="A75" s="227" t="s">
        <v>266</v>
      </c>
      <c r="B75" s="227"/>
      <c r="C75" s="220"/>
      <c r="D75" s="220"/>
      <c r="F75" s="267"/>
      <c r="J75" s="210">
        <v>227658362027</v>
      </c>
    </row>
    <row r="76" spans="1:10" ht="36" customHeight="1" x14ac:dyDescent="0.35">
      <c r="A76" s="341" t="s">
        <v>269</v>
      </c>
      <c r="B76" s="341"/>
      <c r="C76" s="341"/>
      <c r="D76" s="341"/>
      <c r="E76" s="341"/>
      <c r="F76" s="341"/>
      <c r="G76" s="341"/>
      <c r="H76" s="341"/>
      <c r="I76" s="341"/>
    </row>
    <row r="77" spans="1:10" hidden="1" x14ac:dyDescent="0.35">
      <c r="E77" s="228" t="s">
        <v>92</v>
      </c>
    </row>
    <row r="78" spans="1:10" ht="18" hidden="1" customHeight="1" x14ac:dyDescent="0.35">
      <c r="A78" s="344" t="s">
        <v>114</v>
      </c>
      <c r="B78" s="344"/>
      <c r="C78" s="344"/>
      <c r="D78" s="344"/>
      <c r="E78" s="344"/>
      <c r="F78" s="344"/>
    </row>
    <row r="79" spans="1:10" ht="20.149999999999999" hidden="1" customHeight="1" x14ac:dyDescent="0.35">
      <c r="A79" s="342" t="s">
        <v>115</v>
      </c>
      <c r="B79" s="342"/>
      <c r="C79" s="342"/>
      <c r="D79" s="342"/>
      <c r="E79" s="342"/>
      <c r="F79" s="342"/>
    </row>
  </sheetData>
  <mergeCells count="9">
    <mergeCell ref="J11:J12"/>
    <mergeCell ref="A76:I76"/>
    <mergeCell ref="A79:F79"/>
    <mergeCell ref="F1:I1"/>
    <mergeCell ref="B2:D2"/>
    <mergeCell ref="E2:F2"/>
    <mergeCell ref="A78:F78"/>
    <mergeCell ref="A3:I3"/>
    <mergeCell ref="A4:I4"/>
  </mergeCells>
  <printOptions horizontalCentered="1"/>
  <pageMargins left="0.25" right="0.25" top="0.5" bottom="0.25" header="0.31496062992126" footer="0.31496062992126"/>
  <pageSetup paperSize="9" scale="78" orientation="portrait" r:id="rId1"/>
  <headerFooter>
    <oddFooter>Page &amp;P of &amp;N</oddFooter>
  </headerFooter>
  <rowBreaks count="1" manualBreakCount="1">
    <brk id="7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J80"/>
  <sheetViews>
    <sheetView topLeftCell="B1" zoomScaleNormal="100" workbookViewId="0">
      <selection activeCell="G13" sqref="G13"/>
    </sheetView>
  </sheetViews>
  <sheetFormatPr defaultRowHeight="15.5" x14ac:dyDescent="0.35"/>
  <cols>
    <col min="1" max="1" width="4.90625" style="202" customWidth="1"/>
    <col min="2" max="2" width="8.08984375" style="202" customWidth="1"/>
    <col min="3" max="3" width="6.08984375" style="202" customWidth="1"/>
    <col min="4" max="4" width="7" style="202" customWidth="1"/>
    <col min="5" max="5" width="46.453125" style="202" customWidth="1"/>
    <col min="6" max="6" width="19.08984375" style="268" hidden="1" customWidth="1"/>
    <col min="7" max="8" width="18.453125" style="202" customWidth="1"/>
    <col min="9" max="10" width="11" style="202" customWidth="1"/>
    <col min="11" max="233" width="9.08984375" style="202"/>
    <col min="234" max="234" width="9.54296875" style="202" customWidth="1"/>
    <col min="235" max="235" width="8.6328125" style="202" customWidth="1"/>
    <col min="236" max="236" width="8.54296875" style="202" customWidth="1"/>
    <col min="237" max="237" width="33" style="202" customWidth="1"/>
    <col min="238" max="238" width="18.36328125" style="202" customWidth="1"/>
    <col min="239" max="239" width="10.453125" style="202" customWidth="1"/>
    <col min="240" max="240" width="14.453125" style="202" bestFit="1" customWidth="1"/>
    <col min="241" max="241" width="9.08984375" style="202"/>
    <col min="242" max="242" width="14" style="202" bestFit="1" customWidth="1"/>
    <col min="243" max="489" width="9.08984375" style="202"/>
    <col min="490" max="490" width="9.54296875" style="202" customWidth="1"/>
    <col min="491" max="491" width="8.6328125" style="202" customWidth="1"/>
    <col min="492" max="492" width="8.54296875" style="202" customWidth="1"/>
    <col min="493" max="493" width="33" style="202" customWidth="1"/>
    <col min="494" max="494" width="18.36328125" style="202" customWidth="1"/>
    <col min="495" max="495" width="10.453125" style="202" customWidth="1"/>
    <col min="496" max="496" width="14.453125" style="202" bestFit="1" customWidth="1"/>
    <col min="497" max="497" width="9.08984375" style="202"/>
    <col min="498" max="498" width="14" style="202" bestFit="1" customWidth="1"/>
    <col min="499" max="745" width="9.08984375" style="202"/>
    <col min="746" max="746" width="9.54296875" style="202" customWidth="1"/>
    <col min="747" max="747" width="8.6328125" style="202" customWidth="1"/>
    <col min="748" max="748" width="8.54296875" style="202" customWidth="1"/>
    <col min="749" max="749" width="33" style="202" customWidth="1"/>
    <col min="750" max="750" width="18.36328125" style="202" customWidth="1"/>
    <col min="751" max="751" width="10.453125" style="202" customWidth="1"/>
    <col min="752" max="752" width="14.453125" style="202" bestFit="1" customWidth="1"/>
    <col min="753" max="753" width="9.08984375" style="202"/>
    <col min="754" max="754" width="14" style="202" bestFit="1" customWidth="1"/>
    <col min="755" max="1001" width="9.08984375" style="202"/>
    <col min="1002" max="1002" width="9.54296875" style="202" customWidth="1"/>
    <col min="1003" max="1003" width="8.6328125" style="202" customWidth="1"/>
    <col min="1004" max="1004" width="8.54296875" style="202" customWidth="1"/>
    <col min="1005" max="1005" width="33" style="202" customWidth="1"/>
    <col min="1006" max="1006" width="18.36328125" style="202" customWidth="1"/>
    <col min="1007" max="1007" width="10.453125" style="202" customWidth="1"/>
    <col min="1008" max="1008" width="14.453125" style="202" bestFit="1" customWidth="1"/>
    <col min="1009" max="1009" width="9.08984375" style="202"/>
    <col min="1010" max="1010" width="14" style="202" bestFit="1" customWidth="1"/>
    <col min="1011" max="1257" width="9.08984375" style="202"/>
    <col min="1258" max="1258" width="9.54296875" style="202" customWidth="1"/>
    <col min="1259" max="1259" width="8.6328125" style="202" customWidth="1"/>
    <col min="1260" max="1260" width="8.54296875" style="202" customWidth="1"/>
    <col min="1261" max="1261" width="33" style="202" customWidth="1"/>
    <col min="1262" max="1262" width="18.36328125" style="202" customWidth="1"/>
    <col min="1263" max="1263" width="10.453125" style="202" customWidth="1"/>
    <col min="1264" max="1264" width="14.453125" style="202" bestFit="1" customWidth="1"/>
    <col min="1265" max="1265" width="9.08984375" style="202"/>
    <col min="1266" max="1266" width="14" style="202" bestFit="1" customWidth="1"/>
    <col min="1267" max="1513" width="9.08984375" style="202"/>
    <col min="1514" max="1514" width="9.54296875" style="202" customWidth="1"/>
    <col min="1515" max="1515" width="8.6328125" style="202" customWidth="1"/>
    <col min="1516" max="1516" width="8.54296875" style="202" customWidth="1"/>
    <col min="1517" max="1517" width="33" style="202" customWidth="1"/>
    <col min="1518" max="1518" width="18.36328125" style="202" customWidth="1"/>
    <col min="1519" max="1519" width="10.453125" style="202" customWidth="1"/>
    <col min="1520" max="1520" width="14.453125" style="202" bestFit="1" customWidth="1"/>
    <col min="1521" max="1521" width="9.08984375" style="202"/>
    <col min="1522" max="1522" width="14" style="202" bestFit="1" customWidth="1"/>
    <col min="1523" max="1769" width="9.08984375" style="202"/>
    <col min="1770" max="1770" width="9.54296875" style="202" customWidth="1"/>
    <col min="1771" max="1771" width="8.6328125" style="202" customWidth="1"/>
    <col min="1772" max="1772" width="8.54296875" style="202" customWidth="1"/>
    <col min="1773" max="1773" width="33" style="202" customWidth="1"/>
    <col min="1774" max="1774" width="18.36328125" style="202" customWidth="1"/>
    <col min="1775" max="1775" width="10.453125" style="202" customWidth="1"/>
    <col min="1776" max="1776" width="14.453125" style="202" bestFit="1" customWidth="1"/>
    <col min="1777" max="1777" width="9.08984375" style="202"/>
    <col min="1778" max="1778" width="14" style="202" bestFit="1" customWidth="1"/>
    <col min="1779" max="2025" width="9.08984375" style="202"/>
    <col min="2026" max="2026" width="9.54296875" style="202" customWidth="1"/>
    <col min="2027" max="2027" width="8.6328125" style="202" customWidth="1"/>
    <col min="2028" max="2028" width="8.54296875" style="202" customWidth="1"/>
    <col min="2029" max="2029" width="33" style="202" customWidth="1"/>
    <col min="2030" max="2030" width="18.36328125" style="202" customWidth="1"/>
    <col min="2031" max="2031" width="10.453125" style="202" customWidth="1"/>
    <col min="2032" max="2032" width="14.453125" style="202" bestFit="1" customWidth="1"/>
    <col min="2033" max="2033" width="9.08984375" style="202"/>
    <col min="2034" max="2034" width="14" style="202" bestFit="1" customWidth="1"/>
    <col min="2035" max="2281" width="9.08984375" style="202"/>
    <col min="2282" max="2282" width="9.54296875" style="202" customWidth="1"/>
    <col min="2283" max="2283" width="8.6328125" style="202" customWidth="1"/>
    <col min="2284" max="2284" width="8.54296875" style="202" customWidth="1"/>
    <col min="2285" max="2285" width="33" style="202" customWidth="1"/>
    <col min="2286" max="2286" width="18.36328125" style="202" customWidth="1"/>
    <col min="2287" max="2287" width="10.453125" style="202" customWidth="1"/>
    <col min="2288" max="2288" width="14.453125" style="202" bestFit="1" customWidth="1"/>
    <col min="2289" max="2289" width="9.08984375" style="202"/>
    <col min="2290" max="2290" width="14" style="202" bestFit="1" customWidth="1"/>
    <col min="2291" max="2537" width="9.08984375" style="202"/>
    <col min="2538" max="2538" width="9.54296875" style="202" customWidth="1"/>
    <col min="2539" max="2539" width="8.6328125" style="202" customWidth="1"/>
    <col min="2540" max="2540" width="8.54296875" style="202" customWidth="1"/>
    <col min="2541" max="2541" width="33" style="202" customWidth="1"/>
    <col min="2542" max="2542" width="18.36328125" style="202" customWidth="1"/>
    <col min="2543" max="2543" width="10.453125" style="202" customWidth="1"/>
    <col min="2544" max="2544" width="14.453125" style="202" bestFit="1" customWidth="1"/>
    <col min="2545" max="2545" width="9.08984375" style="202"/>
    <col min="2546" max="2546" width="14" style="202" bestFit="1" customWidth="1"/>
    <col min="2547" max="2793" width="9.08984375" style="202"/>
    <col min="2794" max="2794" width="9.54296875" style="202" customWidth="1"/>
    <col min="2795" max="2795" width="8.6328125" style="202" customWidth="1"/>
    <col min="2796" max="2796" width="8.54296875" style="202" customWidth="1"/>
    <col min="2797" max="2797" width="33" style="202" customWidth="1"/>
    <col min="2798" max="2798" width="18.36328125" style="202" customWidth="1"/>
    <col min="2799" max="2799" width="10.453125" style="202" customWidth="1"/>
    <col min="2800" max="2800" width="14.453125" style="202" bestFit="1" customWidth="1"/>
    <col min="2801" max="2801" width="9.08984375" style="202"/>
    <col min="2802" max="2802" width="14" style="202" bestFit="1" customWidth="1"/>
    <col min="2803" max="3049" width="9.08984375" style="202"/>
    <col min="3050" max="3050" width="9.54296875" style="202" customWidth="1"/>
    <col min="3051" max="3051" width="8.6328125" style="202" customWidth="1"/>
    <col min="3052" max="3052" width="8.54296875" style="202" customWidth="1"/>
    <col min="3053" max="3053" width="33" style="202" customWidth="1"/>
    <col min="3054" max="3054" width="18.36328125" style="202" customWidth="1"/>
    <col min="3055" max="3055" width="10.453125" style="202" customWidth="1"/>
    <col min="3056" max="3056" width="14.453125" style="202" bestFit="1" customWidth="1"/>
    <col min="3057" max="3057" width="9.08984375" style="202"/>
    <col min="3058" max="3058" width="14" style="202" bestFit="1" customWidth="1"/>
    <col min="3059" max="3305" width="9.08984375" style="202"/>
    <col min="3306" max="3306" width="9.54296875" style="202" customWidth="1"/>
    <col min="3307" max="3307" width="8.6328125" style="202" customWidth="1"/>
    <col min="3308" max="3308" width="8.54296875" style="202" customWidth="1"/>
    <col min="3309" max="3309" width="33" style="202" customWidth="1"/>
    <col min="3310" max="3310" width="18.36328125" style="202" customWidth="1"/>
    <col min="3311" max="3311" width="10.453125" style="202" customWidth="1"/>
    <col min="3312" max="3312" width="14.453125" style="202" bestFit="1" customWidth="1"/>
    <col min="3313" max="3313" width="9.08984375" style="202"/>
    <col min="3314" max="3314" width="14" style="202" bestFit="1" customWidth="1"/>
    <col min="3315" max="3561" width="9.08984375" style="202"/>
    <col min="3562" max="3562" width="9.54296875" style="202" customWidth="1"/>
    <col min="3563" max="3563" width="8.6328125" style="202" customWidth="1"/>
    <col min="3564" max="3564" width="8.54296875" style="202" customWidth="1"/>
    <col min="3565" max="3565" width="33" style="202" customWidth="1"/>
    <col min="3566" max="3566" width="18.36328125" style="202" customWidth="1"/>
    <col min="3567" max="3567" width="10.453125" style="202" customWidth="1"/>
    <col min="3568" max="3568" width="14.453125" style="202" bestFit="1" customWidth="1"/>
    <col min="3569" max="3569" width="9.08984375" style="202"/>
    <col min="3570" max="3570" width="14" style="202" bestFit="1" customWidth="1"/>
    <col min="3571" max="3817" width="9.08984375" style="202"/>
    <col min="3818" max="3818" width="9.54296875" style="202" customWidth="1"/>
    <col min="3819" max="3819" width="8.6328125" style="202" customWidth="1"/>
    <col min="3820" max="3820" width="8.54296875" style="202" customWidth="1"/>
    <col min="3821" max="3821" width="33" style="202" customWidth="1"/>
    <col min="3822" max="3822" width="18.36328125" style="202" customWidth="1"/>
    <col min="3823" max="3823" width="10.453125" style="202" customWidth="1"/>
    <col min="3824" max="3824" width="14.453125" style="202" bestFit="1" customWidth="1"/>
    <col min="3825" max="3825" width="9.08984375" style="202"/>
    <col min="3826" max="3826" width="14" style="202" bestFit="1" customWidth="1"/>
    <col min="3827" max="4073" width="9.08984375" style="202"/>
    <col min="4074" max="4074" width="9.54296875" style="202" customWidth="1"/>
    <col min="4075" max="4075" width="8.6328125" style="202" customWidth="1"/>
    <col min="4076" max="4076" width="8.54296875" style="202" customWidth="1"/>
    <col min="4077" max="4077" width="33" style="202" customWidth="1"/>
    <col min="4078" max="4078" width="18.36328125" style="202" customWidth="1"/>
    <col min="4079" max="4079" width="10.453125" style="202" customWidth="1"/>
    <col min="4080" max="4080" width="14.453125" style="202" bestFit="1" customWidth="1"/>
    <col min="4081" max="4081" width="9.08984375" style="202"/>
    <col min="4082" max="4082" width="14" style="202" bestFit="1" customWidth="1"/>
    <col min="4083" max="4329" width="9.08984375" style="202"/>
    <col min="4330" max="4330" width="9.54296875" style="202" customWidth="1"/>
    <col min="4331" max="4331" width="8.6328125" style="202" customWidth="1"/>
    <col min="4332" max="4332" width="8.54296875" style="202" customWidth="1"/>
    <col min="4333" max="4333" width="33" style="202" customWidth="1"/>
    <col min="4334" max="4334" width="18.36328125" style="202" customWidth="1"/>
    <col min="4335" max="4335" width="10.453125" style="202" customWidth="1"/>
    <col min="4336" max="4336" width="14.453125" style="202" bestFit="1" customWidth="1"/>
    <col min="4337" max="4337" width="9.08984375" style="202"/>
    <col min="4338" max="4338" width="14" style="202" bestFit="1" customWidth="1"/>
    <col min="4339" max="4585" width="9.08984375" style="202"/>
    <col min="4586" max="4586" width="9.54296875" style="202" customWidth="1"/>
    <col min="4587" max="4587" width="8.6328125" style="202" customWidth="1"/>
    <col min="4588" max="4588" width="8.54296875" style="202" customWidth="1"/>
    <col min="4589" max="4589" width="33" style="202" customWidth="1"/>
    <col min="4590" max="4590" width="18.36328125" style="202" customWidth="1"/>
    <col min="4591" max="4591" width="10.453125" style="202" customWidth="1"/>
    <col min="4592" max="4592" width="14.453125" style="202" bestFit="1" customWidth="1"/>
    <col min="4593" max="4593" width="9.08984375" style="202"/>
    <col min="4594" max="4594" width="14" style="202" bestFit="1" customWidth="1"/>
    <col min="4595" max="4841" width="9.08984375" style="202"/>
    <col min="4842" max="4842" width="9.54296875" style="202" customWidth="1"/>
    <col min="4843" max="4843" width="8.6328125" style="202" customWidth="1"/>
    <col min="4844" max="4844" width="8.54296875" style="202" customWidth="1"/>
    <col min="4845" max="4845" width="33" style="202" customWidth="1"/>
    <col min="4846" max="4846" width="18.36328125" style="202" customWidth="1"/>
    <col min="4847" max="4847" width="10.453125" style="202" customWidth="1"/>
    <col min="4848" max="4848" width="14.453125" style="202" bestFit="1" customWidth="1"/>
    <col min="4849" max="4849" width="9.08984375" style="202"/>
    <col min="4850" max="4850" width="14" style="202" bestFit="1" customWidth="1"/>
    <col min="4851" max="5097" width="9.08984375" style="202"/>
    <col min="5098" max="5098" width="9.54296875" style="202" customWidth="1"/>
    <col min="5099" max="5099" width="8.6328125" style="202" customWidth="1"/>
    <col min="5100" max="5100" width="8.54296875" style="202" customWidth="1"/>
    <col min="5101" max="5101" width="33" style="202" customWidth="1"/>
    <col min="5102" max="5102" width="18.36328125" style="202" customWidth="1"/>
    <col min="5103" max="5103" width="10.453125" style="202" customWidth="1"/>
    <col min="5104" max="5104" width="14.453125" style="202" bestFit="1" customWidth="1"/>
    <col min="5105" max="5105" width="9.08984375" style="202"/>
    <col min="5106" max="5106" width="14" style="202" bestFit="1" customWidth="1"/>
    <col min="5107" max="5353" width="9.08984375" style="202"/>
    <col min="5354" max="5354" width="9.54296875" style="202" customWidth="1"/>
    <col min="5355" max="5355" width="8.6328125" style="202" customWidth="1"/>
    <col min="5356" max="5356" width="8.54296875" style="202" customWidth="1"/>
    <col min="5357" max="5357" width="33" style="202" customWidth="1"/>
    <col min="5358" max="5358" width="18.36328125" style="202" customWidth="1"/>
    <col min="5359" max="5359" width="10.453125" style="202" customWidth="1"/>
    <col min="5360" max="5360" width="14.453125" style="202" bestFit="1" customWidth="1"/>
    <col min="5361" max="5361" width="9.08984375" style="202"/>
    <col min="5362" max="5362" width="14" style="202" bestFit="1" customWidth="1"/>
    <col min="5363" max="5609" width="9.08984375" style="202"/>
    <col min="5610" max="5610" width="9.54296875" style="202" customWidth="1"/>
    <col min="5611" max="5611" width="8.6328125" style="202" customWidth="1"/>
    <col min="5612" max="5612" width="8.54296875" style="202" customWidth="1"/>
    <col min="5613" max="5613" width="33" style="202" customWidth="1"/>
    <col min="5614" max="5614" width="18.36328125" style="202" customWidth="1"/>
    <col min="5615" max="5615" width="10.453125" style="202" customWidth="1"/>
    <col min="5616" max="5616" width="14.453125" style="202" bestFit="1" customWidth="1"/>
    <col min="5617" max="5617" width="9.08984375" style="202"/>
    <col min="5618" max="5618" width="14" style="202" bestFit="1" customWidth="1"/>
    <col min="5619" max="5865" width="9.08984375" style="202"/>
    <col min="5866" max="5866" width="9.54296875" style="202" customWidth="1"/>
    <col min="5867" max="5867" width="8.6328125" style="202" customWidth="1"/>
    <col min="5868" max="5868" width="8.54296875" style="202" customWidth="1"/>
    <col min="5869" max="5869" width="33" style="202" customWidth="1"/>
    <col min="5870" max="5870" width="18.36328125" style="202" customWidth="1"/>
    <col min="5871" max="5871" width="10.453125" style="202" customWidth="1"/>
    <col min="5872" max="5872" width="14.453125" style="202" bestFit="1" customWidth="1"/>
    <col min="5873" max="5873" width="9.08984375" style="202"/>
    <col min="5874" max="5874" width="14" style="202" bestFit="1" customWidth="1"/>
    <col min="5875" max="6121" width="9.08984375" style="202"/>
    <col min="6122" max="6122" width="9.54296875" style="202" customWidth="1"/>
    <col min="6123" max="6123" width="8.6328125" style="202" customWidth="1"/>
    <col min="6124" max="6124" width="8.54296875" style="202" customWidth="1"/>
    <col min="6125" max="6125" width="33" style="202" customWidth="1"/>
    <col min="6126" max="6126" width="18.36328125" style="202" customWidth="1"/>
    <col min="6127" max="6127" width="10.453125" style="202" customWidth="1"/>
    <col min="6128" max="6128" width="14.453125" style="202" bestFit="1" customWidth="1"/>
    <col min="6129" max="6129" width="9.08984375" style="202"/>
    <col min="6130" max="6130" width="14" style="202" bestFit="1" customWidth="1"/>
    <col min="6131" max="6377" width="9.08984375" style="202"/>
    <col min="6378" max="6378" width="9.54296875" style="202" customWidth="1"/>
    <col min="6379" max="6379" width="8.6328125" style="202" customWidth="1"/>
    <col min="6380" max="6380" width="8.54296875" style="202" customWidth="1"/>
    <col min="6381" max="6381" width="33" style="202" customWidth="1"/>
    <col min="6382" max="6382" width="18.36328125" style="202" customWidth="1"/>
    <col min="6383" max="6383" width="10.453125" style="202" customWidth="1"/>
    <col min="6384" max="6384" width="14.453125" style="202" bestFit="1" customWidth="1"/>
    <col min="6385" max="6385" width="9.08984375" style="202"/>
    <col min="6386" max="6386" width="14" style="202" bestFit="1" customWidth="1"/>
    <col min="6387" max="6633" width="9.08984375" style="202"/>
    <col min="6634" max="6634" width="9.54296875" style="202" customWidth="1"/>
    <col min="6635" max="6635" width="8.6328125" style="202" customWidth="1"/>
    <col min="6636" max="6636" width="8.54296875" style="202" customWidth="1"/>
    <col min="6637" max="6637" width="33" style="202" customWidth="1"/>
    <col min="6638" max="6638" width="18.36328125" style="202" customWidth="1"/>
    <col min="6639" max="6639" width="10.453125" style="202" customWidth="1"/>
    <col min="6640" max="6640" width="14.453125" style="202" bestFit="1" customWidth="1"/>
    <col min="6641" max="6641" width="9.08984375" style="202"/>
    <col min="6642" max="6642" width="14" style="202" bestFit="1" customWidth="1"/>
    <col min="6643" max="6889" width="9.08984375" style="202"/>
    <col min="6890" max="6890" width="9.54296875" style="202" customWidth="1"/>
    <col min="6891" max="6891" width="8.6328125" style="202" customWidth="1"/>
    <col min="6892" max="6892" width="8.54296875" style="202" customWidth="1"/>
    <col min="6893" max="6893" width="33" style="202" customWidth="1"/>
    <col min="6894" max="6894" width="18.36328125" style="202" customWidth="1"/>
    <col min="6895" max="6895" width="10.453125" style="202" customWidth="1"/>
    <col min="6896" max="6896" width="14.453125" style="202" bestFit="1" customWidth="1"/>
    <col min="6897" max="6897" width="9.08984375" style="202"/>
    <col min="6898" max="6898" width="14" style="202" bestFit="1" customWidth="1"/>
    <col min="6899" max="7145" width="9.08984375" style="202"/>
    <col min="7146" max="7146" width="9.54296875" style="202" customWidth="1"/>
    <col min="7147" max="7147" width="8.6328125" style="202" customWidth="1"/>
    <col min="7148" max="7148" width="8.54296875" style="202" customWidth="1"/>
    <col min="7149" max="7149" width="33" style="202" customWidth="1"/>
    <col min="7150" max="7150" width="18.36328125" style="202" customWidth="1"/>
    <col min="7151" max="7151" width="10.453125" style="202" customWidth="1"/>
    <col min="7152" max="7152" width="14.453125" style="202" bestFit="1" customWidth="1"/>
    <col min="7153" max="7153" width="9.08984375" style="202"/>
    <col min="7154" max="7154" width="14" style="202" bestFit="1" customWidth="1"/>
    <col min="7155" max="7401" width="9.08984375" style="202"/>
    <col min="7402" max="7402" width="9.54296875" style="202" customWidth="1"/>
    <col min="7403" max="7403" width="8.6328125" style="202" customWidth="1"/>
    <col min="7404" max="7404" width="8.54296875" style="202" customWidth="1"/>
    <col min="7405" max="7405" width="33" style="202" customWidth="1"/>
    <col min="7406" max="7406" width="18.36328125" style="202" customWidth="1"/>
    <col min="7407" max="7407" width="10.453125" style="202" customWidth="1"/>
    <col min="7408" max="7408" width="14.453125" style="202" bestFit="1" customWidth="1"/>
    <col min="7409" max="7409" width="9.08984375" style="202"/>
    <col min="7410" max="7410" width="14" style="202" bestFit="1" customWidth="1"/>
    <col min="7411" max="7657" width="9.08984375" style="202"/>
    <col min="7658" max="7658" width="9.54296875" style="202" customWidth="1"/>
    <col min="7659" max="7659" width="8.6328125" style="202" customWidth="1"/>
    <col min="7660" max="7660" width="8.54296875" style="202" customWidth="1"/>
    <col min="7661" max="7661" width="33" style="202" customWidth="1"/>
    <col min="7662" max="7662" width="18.36328125" style="202" customWidth="1"/>
    <col min="7663" max="7663" width="10.453125" style="202" customWidth="1"/>
    <col min="7664" max="7664" width="14.453125" style="202" bestFit="1" customWidth="1"/>
    <col min="7665" max="7665" width="9.08984375" style="202"/>
    <col min="7666" max="7666" width="14" style="202" bestFit="1" customWidth="1"/>
    <col min="7667" max="7913" width="9.08984375" style="202"/>
    <col min="7914" max="7914" width="9.54296875" style="202" customWidth="1"/>
    <col min="7915" max="7915" width="8.6328125" style="202" customWidth="1"/>
    <col min="7916" max="7916" width="8.54296875" style="202" customWidth="1"/>
    <col min="7917" max="7917" width="33" style="202" customWidth="1"/>
    <col min="7918" max="7918" width="18.36328125" style="202" customWidth="1"/>
    <col min="7919" max="7919" width="10.453125" style="202" customWidth="1"/>
    <col min="7920" max="7920" width="14.453125" style="202" bestFit="1" customWidth="1"/>
    <col min="7921" max="7921" width="9.08984375" style="202"/>
    <col min="7922" max="7922" width="14" style="202" bestFit="1" customWidth="1"/>
    <col min="7923" max="8169" width="9.08984375" style="202"/>
    <col min="8170" max="8170" width="9.54296875" style="202" customWidth="1"/>
    <col min="8171" max="8171" width="8.6328125" style="202" customWidth="1"/>
    <col min="8172" max="8172" width="8.54296875" style="202" customWidth="1"/>
    <col min="8173" max="8173" width="33" style="202" customWidth="1"/>
    <col min="8174" max="8174" width="18.36328125" style="202" customWidth="1"/>
    <col min="8175" max="8175" width="10.453125" style="202" customWidth="1"/>
    <col min="8176" max="8176" width="14.453125" style="202" bestFit="1" customWidth="1"/>
    <col min="8177" max="8177" width="9.08984375" style="202"/>
    <col min="8178" max="8178" width="14" style="202" bestFit="1" customWidth="1"/>
    <col min="8179" max="8425" width="9.08984375" style="202"/>
    <col min="8426" max="8426" width="9.54296875" style="202" customWidth="1"/>
    <col min="8427" max="8427" width="8.6328125" style="202" customWidth="1"/>
    <col min="8428" max="8428" width="8.54296875" style="202" customWidth="1"/>
    <col min="8429" max="8429" width="33" style="202" customWidth="1"/>
    <col min="8430" max="8430" width="18.36328125" style="202" customWidth="1"/>
    <col min="8431" max="8431" width="10.453125" style="202" customWidth="1"/>
    <col min="8432" max="8432" width="14.453125" style="202" bestFit="1" customWidth="1"/>
    <col min="8433" max="8433" width="9.08984375" style="202"/>
    <col min="8434" max="8434" width="14" style="202" bestFit="1" customWidth="1"/>
    <col min="8435" max="8681" width="9.08984375" style="202"/>
    <col min="8682" max="8682" width="9.54296875" style="202" customWidth="1"/>
    <col min="8683" max="8683" width="8.6328125" style="202" customWidth="1"/>
    <col min="8684" max="8684" width="8.54296875" style="202" customWidth="1"/>
    <col min="8685" max="8685" width="33" style="202" customWidth="1"/>
    <col min="8686" max="8686" width="18.36328125" style="202" customWidth="1"/>
    <col min="8687" max="8687" width="10.453125" style="202" customWidth="1"/>
    <col min="8688" max="8688" width="14.453125" style="202" bestFit="1" customWidth="1"/>
    <col min="8689" max="8689" width="9.08984375" style="202"/>
    <col min="8690" max="8690" width="14" style="202" bestFit="1" customWidth="1"/>
    <col min="8691" max="8937" width="9.08984375" style="202"/>
    <col min="8938" max="8938" width="9.54296875" style="202" customWidth="1"/>
    <col min="8939" max="8939" width="8.6328125" style="202" customWidth="1"/>
    <col min="8940" max="8940" width="8.54296875" style="202" customWidth="1"/>
    <col min="8941" max="8941" width="33" style="202" customWidth="1"/>
    <col min="8942" max="8942" width="18.36328125" style="202" customWidth="1"/>
    <col min="8943" max="8943" width="10.453125" style="202" customWidth="1"/>
    <col min="8944" max="8944" width="14.453125" style="202" bestFit="1" customWidth="1"/>
    <col min="8945" max="8945" width="9.08984375" style="202"/>
    <col min="8946" max="8946" width="14" style="202" bestFit="1" customWidth="1"/>
    <col min="8947" max="9193" width="9.08984375" style="202"/>
    <col min="9194" max="9194" width="9.54296875" style="202" customWidth="1"/>
    <col min="9195" max="9195" width="8.6328125" style="202" customWidth="1"/>
    <col min="9196" max="9196" width="8.54296875" style="202" customWidth="1"/>
    <col min="9197" max="9197" width="33" style="202" customWidth="1"/>
    <col min="9198" max="9198" width="18.36328125" style="202" customWidth="1"/>
    <col min="9199" max="9199" width="10.453125" style="202" customWidth="1"/>
    <col min="9200" max="9200" width="14.453125" style="202" bestFit="1" customWidth="1"/>
    <col min="9201" max="9201" width="9.08984375" style="202"/>
    <col min="9202" max="9202" width="14" style="202" bestFit="1" customWidth="1"/>
    <col min="9203" max="9449" width="9.08984375" style="202"/>
    <col min="9450" max="9450" width="9.54296875" style="202" customWidth="1"/>
    <col min="9451" max="9451" width="8.6328125" style="202" customWidth="1"/>
    <col min="9452" max="9452" width="8.54296875" style="202" customWidth="1"/>
    <col min="9453" max="9453" width="33" style="202" customWidth="1"/>
    <col min="9454" max="9454" width="18.36328125" style="202" customWidth="1"/>
    <col min="9455" max="9455" width="10.453125" style="202" customWidth="1"/>
    <col min="9456" max="9456" width="14.453125" style="202" bestFit="1" customWidth="1"/>
    <col min="9457" max="9457" width="9.08984375" style="202"/>
    <col min="9458" max="9458" width="14" style="202" bestFit="1" customWidth="1"/>
    <col min="9459" max="9705" width="9.08984375" style="202"/>
    <col min="9706" max="9706" width="9.54296875" style="202" customWidth="1"/>
    <col min="9707" max="9707" width="8.6328125" style="202" customWidth="1"/>
    <col min="9708" max="9708" width="8.54296875" style="202" customWidth="1"/>
    <col min="9709" max="9709" width="33" style="202" customWidth="1"/>
    <col min="9710" max="9710" width="18.36328125" style="202" customWidth="1"/>
    <col min="9711" max="9711" width="10.453125" style="202" customWidth="1"/>
    <col min="9712" max="9712" width="14.453125" style="202" bestFit="1" customWidth="1"/>
    <col min="9713" max="9713" width="9.08984375" style="202"/>
    <col min="9714" max="9714" width="14" style="202" bestFit="1" customWidth="1"/>
    <col min="9715" max="9961" width="9.08984375" style="202"/>
    <col min="9962" max="9962" width="9.54296875" style="202" customWidth="1"/>
    <col min="9963" max="9963" width="8.6328125" style="202" customWidth="1"/>
    <col min="9964" max="9964" width="8.54296875" style="202" customWidth="1"/>
    <col min="9965" max="9965" width="33" style="202" customWidth="1"/>
    <col min="9966" max="9966" width="18.36328125" style="202" customWidth="1"/>
    <col min="9967" max="9967" width="10.453125" style="202" customWidth="1"/>
    <col min="9968" max="9968" width="14.453125" style="202" bestFit="1" customWidth="1"/>
    <col min="9969" max="9969" width="9.08984375" style="202"/>
    <col min="9970" max="9970" width="14" style="202" bestFit="1" customWidth="1"/>
    <col min="9971" max="10217" width="9.08984375" style="202"/>
    <col min="10218" max="10218" width="9.54296875" style="202" customWidth="1"/>
    <col min="10219" max="10219" width="8.6328125" style="202" customWidth="1"/>
    <col min="10220" max="10220" width="8.54296875" style="202" customWidth="1"/>
    <col min="10221" max="10221" width="33" style="202" customWidth="1"/>
    <col min="10222" max="10222" width="18.36328125" style="202" customWidth="1"/>
    <col min="10223" max="10223" width="10.453125" style="202" customWidth="1"/>
    <col min="10224" max="10224" width="14.453125" style="202" bestFit="1" customWidth="1"/>
    <col min="10225" max="10225" width="9.08984375" style="202"/>
    <col min="10226" max="10226" width="14" style="202" bestFit="1" customWidth="1"/>
    <col min="10227" max="10473" width="9.08984375" style="202"/>
    <col min="10474" max="10474" width="9.54296875" style="202" customWidth="1"/>
    <col min="10475" max="10475" width="8.6328125" style="202" customWidth="1"/>
    <col min="10476" max="10476" width="8.54296875" style="202" customWidth="1"/>
    <col min="10477" max="10477" width="33" style="202" customWidth="1"/>
    <col min="10478" max="10478" width="18.36328125" style="202" customWidth="1"/>
    <col min="10479" max="10479" width="10.453125" style="202" customWidth="1"/>
    <col min="10480" max="10480" width="14.453125" style="202" bestFit="1" customWidth="1"/>
    <col min="10481" max="10481" width="9.08984375" style="202"/>
    <col min="10482" max="10482" width="14" style="202" bestFit="1" customWidth="1"/>
    <col min="10483" max="10729" width="9.08984375" style="202"/>
    <col min="10730" max="10730" width="9.54296875" style="202" customWidth="1"/>
    <col min="10731" max="10731" width="8.6328125" style="202" customWidth="1"/>
    <col min="10732" max="10732" width="8.54296875" style="202" customWidth="1"/>
    <col min="10733" max="10733" width="33" style="202" customWidth="1"/>
    <col min="10734" max="10734" width="18.36328125" style="202" customWidth="1"/>
    <col min="10735" max="10735" width="10.453125" style="202" customWidth="1"/>
    <col min="10736" max="10736" width="14.453125" style="202" bestFit="1" customWidth="1"/>
    <col min="10737" max="10737" width="9.08984375" style="202"/>
    <col min="10738" max="10738" width="14" style="202" bestFit="1" customWidth="1"/>
    <col min="10739" max="10985" width="9.08984375" style="202"/>
    <col min="10986" max="10986" width="9.54296875" style="202" customWidth="1"/>
    <col min="10987" max="10987" width="8.6328125" style="202" customWidth="1"/>
    <col min="10988" max="10988" width="8.54296875" style="202" customWidth="1"/>
    <col min="10989" max="10989" width="33" style="202" customWidth="1"/>
    <col min="10990" max="10990" width="18.36328125" style="202" customWidth="1"/>
    <col min="10991" max="10991" width="10.453125" style="202" customWidth="1"/>
    <col min="10992" max="10992" width="14.453125" style="202" bestFit="1" customWidth="1"/>
    <col min="10993" max="10993" width="9.08984375" style="202"/>
    <col min="10994" max="10994" width="14" style="202" bestFit="1" customWidth="1"/>
    <col min="10995" max="11241" width="9.08984375" style="202"/>
    <col min="11242" max="11242" width="9.54296875" style="202" customWidth="1"/>
    <col min="11243" max="11243" width="8.6328125" style="202" customWidth="1"/>
    <col min="11244" max="11244" width="8.54296875" style="202" customWidth="1"/>
    <col min="11245" max="11245" width="33" style="202" customWidth="1"/>
    <col min="11246" max="11246" width="18.36328125" style="202" customWidth="1"/>
    <col min="11247" max="11247" width="10.453125" style="202" customWidth="1"/>
    <col min="11248" max="11248" width="14.453125" style="202" bestFit="1" customWidth="1"/>
    <col min="11249" max="11249" width="9.08984375" style="202"/>
    <col min="11250" max="11250" width="14" style="202" bestFit="1" customWidth="1"/>
    <col min="11251" max="11497" width="9.08984375" style="202"/>
    <col min="11498" max="11498" width="9.54296875" style="202" customWidth="1"/>
    <col min="11499" max="11499" width="8.6328125" style="202" customWidth="1"/>
    <col min="11500" max="11500" width="8.54296875" style="202" customWidth="1"/>
    <col min="11501" max="11501" width="33" style="202" customWidth="1"/>
    <col min="11502" max="11502" width="18.36328125" style="202" customWidth="1"/>
    <col min="11503" max="11503" width="10.453125" style="202" customWidth="1"/>
    <col min="11504" max="11504" width="14.453125" style="202" bestFit="1" customWidth="1"/>
    <col min="11505" max="11505" width="9.08984375" style="202"/>
    <col min="11506" max="11506" width="14" style="202" bestFit="1" customWidth="1"/>
    <col min="11507" max="11753" width="9.08984375" style="202"/>
    <col min="11754" max="11754" width="9.54296875" style="202" customWidth="1"/>
    <col min="11755" max="11755" width="8.6328125" style="202" customWidth="1"/>
    <col min="11756" max="11756" width="8.54296875" style="202" customWidth="1"/>
    <col min="11757" max="11757" width="33" style="202" customWidth="1"/>
    <col min="11758" max="11758" width="18.36328125" style="202" customWidth="1"/>
    <col min="11759" max="11759" width="10.453125" style="202" customWidth="1"/>
    <col min="11760" max="11760" width="14.453125" style="202" bestFit="1" customWidth="1"/>
    <col min="11761" max="11761" width="9.08984375" style="202"/>
    <col min="11762" max="11762" width="14" style="202" bestFit="1" customWidth="1"/>
    <col min="11763" max="12009" width="9.08984375" style="202"/>
    <col min="12010" max="12010" width="9.54296875" style="202" customWidth="1"/>
    <col min="12011" max="12011" width="8.6328125" style="202" customWidth="1"/>
    <col min="12012" max="12012" width="8.54296875" style="202" customWidth="1"/>
    <col min="12013" max="12013" width="33" style="202" customWidth="1"/>
    <col min="12014" max="12014" width="18.36328125" style="202" customWidth="1"/>
    <col min="12015" max="12015" width="10.453125" style="202" customWidth="1"/>
    <col min="12016" max="12016" width="14.453125" style="202" bestFit="1" customWidth="1"/>
    <col min="12017" max="12017" width="9.08984375" style="202"/>
    <col min="12018" max="12018" width="14" style="202" bestFit="1" customWidth="1"/>
    <col min="12019" max="12265" width="9.08984375" style="202"/>
    <col min="12266" max="12266" width="9.54296875" style="202" customWidth="1"/>
    <col min="12267" max="12267" width="8.6328125" style="202" customWidth="1"/>
    <col min="12268" max="12268" width="8.54296875" style="202" customWidth="1"/>
    <col min="12269" max="12269" width="33" style="202" customWidth="1"/>
    <col min="12270" max="12270" width="18.36328125" style="202" customWidth="1"/>
    <col min="12271" max="12271" width="10.453125" style="202" customWidth="1"/>
    <col min="12272" max="12272" width="14.453125" style="202" bestFit="1" customWidth="1"/>
    <col min="12273" max="12273" width="9.08984375" style="202"/>
    <col min="12274" max="12274" width="14" style="202" bestFit="1" customWidth="1"/>
    <col min="12275" max="12521" width="9.08984375" style="202"/>
    <col min="12522" max="12522" width="9.54296875" style="202" customWidth="1"/>
    <col min="12523" max="12523" width="8.6328125" style="202" customWidth="1"/>
    <col min="12524" max="12524" width="8.54296875" style="202" customWidth="1"/>
    <col min="12525" max="12525" width="33" style="202" customWidth="1"/>
    <col min="12526" max="12526" width="18.36328125" style="202" customWidth="1"/>
    <col min="12527" max="12527" width="10.453125" style="202" customWidth="1"/>
    <col min="12528" max="12528" width="14.453125" style="202" bestFit="1" customWidth="1"/>
    <col min="12529" max="12529" width="9.08984375" style="202"/>
    <col min="12530" max="12530" width="14" style="202" bestFit="1" customWidth="1"/>
    <col min="12531" max="12777" width="9.08984375" style="202"/>
    <col min="12778" max="12778" width="9.54296875" style="202" customWidth="1"/>
    <col min="12779" max="12779" width="8.6328125" style="202" customWidth="1"/>
    <col min="12780" max="12780" width="8.54296875" style="202" customWidth="1"/>
    <col min="12781" max="12781" width="33" style="202" customWidth="1"/>
    <col min="12782" max="12782" width="18.36328125" style="202" customWidth="1"/>
    <col min="12783" max="12783" width="10.453125" style="202" customWidth="1"/>
    <col min="12784" max="12784" width="14.453125" style="202" bestFit="1" customWidth="1"/>
    <col min="12785" max="12785" width="9.08984375" style="202"/>
    <col min="12786" max="12786" width="14" style="202" bestFit="1" customWidth="1"/>
    <col min="12787" max="13033" width="9.08984375" style="202"/>
    <col min="13034" max="13034" width="9.54296875" style="202" customWidth="1"/>
    <col min="13035" max="13035" width="8.6328125" style="202" customWidth="1"/>
    <col min="13036" max="13036" width="8.54296875" style="202" customWidth="1"/>
    <col min="13037" max="13037" width="33" style="202" customWidth="1"/>
    <col min="13038" max="13038" width="18.36328125" style="202" customWidth="1"/>
    <col min="13039" max="13039" width="10.453125" style="202" customWidth="1"/>
    <col min="13040" max="13040" width="14.453125" style="202" bestFit="1" customWidth="1"/>
    <col min="13041" max="13041" width="9.08984375" style="202"/>
    <col min="13042" max="13042" width="14" style="202" bestFit="1" customWidth="1"/>
    <col min="13043" max="13289" width="9.08984375" style="202"/>
    <col min="13290" max="13290" width="9.54296875" style="202" customWidth="1"/>
    <col min="13291" max="13291" width="8.6328125" style="202" customWidth="1"/>
    <col min="13292" max="13292" width="8.54296875" style="202" customWidth="1"/>
    <col min="13293" max="13293" width="33" style="202" customWidth="1"/>
    <col min="13294" max="13294" width="18.36328125" style="202" customWidth="1"/>
    <col min="13295" max="13295" width="10.453125" style="202" customWidth="1"/>
    <col min="13296" max="13296" width="14.453125" style="202" bestFit="1" customWidth="1"/>
    <col min="13297" max="13297" width="9.08984375" style="202"/>
    <col min="13298" max="13298" width="14" style="202" bestFit="1" customWidth="1"/>
    <col min="13299" max="13545" width="9.08984375" style="202"/>
    <col min="13546" max="13546" width="9.54296875" style="202" customWidth="1"/>
    <col min="13547" max="13547" width="8.6328125" style="202" customWidth="1"/>
    <col min="13548" max="13548" width="8.54296875" style="202" customWidth="1"/>
    <col min="13549" max="13549" width="33" style="202" customWidth="1"/>
    <col min="13550" max="13550" width="18.36328125" style="202" customWidth="1"/>
    <col min="13551" max="13551" width="10.453125" style="202" customWidth="1"/>
    <col min="13552" max="13552" width="14.453125" style="202" bestFit="1" customWidth="1"/>
    <col min="13553" max="13553" width="9.08984375" style="202"/>
    <col min="13554" max="13554" width="14" style="202" bestFit="1" customWidth="1"/>
    <col min="13555" max="13801" width="9.08984375" style="202"/>
    <col min="13802" max="13802" width="9.54296875" style="202" customWidth="1"/>
    <col min="13803" max="13803" width="8.6328125" style="202" customWidth="1"/>
    <col min="13804" max="13804" width="8.54296875" style="202" customWidth="1"/>
    <col min="13805" max="13805" width="33" style="202" customWidth="1"/>
    <col min="13806" max="13806" width="18.36328125" style="202" customWidth="1"/>
    <col min="13807" max="13807" width="10.453125" style="202" customWidth="1"/>
    <col min="13808" max="13808" width="14.453125" style="202" bestFit="1" customWidth="1"/>
    <col min="13809" max="13809" width="9.08984375" style="202"/>
    <col min="13810" max="13810" width="14" style="202" bestFit="1" customWidth="1"/>
    <col min="13811" max="14057" width="9.08984375" style="202"/>
    <col min="14058" max="14058" width="9.54296875" style="202" customWidth="1"/>
    <col min="14059" max="14059" width="8.6328125" style="202" customWidth="1"/>
    <col min="14060" max="14060" width="8.54296875" style="202" customWidth="1"/>
    <col min="14061" max="14061" width="33" style="202" customWidth="1"/>
    <col min="14062" max="14062" width="18.36328125" style="202" customWidth="1"/>
    <col min="14063" max="14063" width="10.453125" style="202" customWidth="1"/>
    <col min="14064" max="14064" width="14.453125" style="202" bestFit="1" customWidth="1"/>
    <col min="14065" max="14065" width="9.08984375" style="202"/>
    <col min="14066" max="14066" width="14" style="202" bestFit="1" customWidth="1"/>
    <col min="14067" max="14313" width="9.08984375" style="202"/>
    <col min="14314" max="14314" width="9.54296875" style="202" customWidth="1"/>
    <col min="14315" max="14315" width="8.6328125" style="202" customWidth="1"/>
    <col min="14316" max="14316" width="8.54296875" style="202" customWidth="1"/>
    <col min="14317" max="14317" width="33" style="202" customWidth="1"/>
    <col min="14318" max="14318" width="18.36328125" style="202" customWidth="1"/>
    <col min="14319" max="14319" width="10.453125" style="202" customWidth="1"/>
    <col min="14320" max="14320" width="14.453125" style="202" bestFit="1" customWidth="1"/>
    <col min="14321" max="14321" width="9.08984375" style="202"/>
    <col min="14322" max="14322" width="14" style="202" bestFit="1" customWidth="1"/>
    <col min="14323" max="14569" width="9.08984375" style="202"/>
    <col min="14570" max="14570" width="9.54296875" style="202" customWidth="1"/>
    <col min="14571" max="14571" width="8.6328125" style="202" customWidth="1"/>
    <col min="14572" max="14572" width="8.54296875" style="202" customWidth="1"/>
    <col min="14573" max="14573" width="33" style="202" customWidth="1"/>
    <col min="14574" max="14574" width="18.36328125" style="202" customWidth="1"/>
    <col min="14575" max="14575" width="10.453125" style="202" customWidth="1"/>
    <col min="14576" max="14576" width="14.453125" style="202" bestFit="1" customWidth="1"/>
    <col min="14577" max="14577" width="9.08984375" style="202"/>
    <col min="14578" max="14578" width="14" style="202" bestFit="1" customWidth="1"/>
    <col min="14579" max="14825" width="9.08984375" style="202"/>
    <col min="14826" max="14826" width="9.54296875" style="202" customWidth="1"/>
    <col min="14827" max="14827" width="8.6328125" style="202" customWidth="1"/>
    <col min="14828" max="14828" width="8.54296875" style="202" customWidth="1"/>
    <col min="14829" max="14829" width="33" style="202" customWidth="1"/>
    <col min="14830" max="14830" width="18.36328125" style="202" customWidth="1"/>
    <col min="14831" max="14831" width="10.453125" style="202" customWidth="1"/>
    <col min="14832" max="14832" width="14.453125" style="202" bestFit="1" customWidth="1"/>
    <col min="14833" max="14833" width="9.08984375" style="202"/>
    <col min="14834" max="14834" width="14" style="202" bestFit="1" customWidth="1"/>
    <col min="14835" max="15081" width="9.08984375" style="202"/>
    <col min="15082" max="15082" width="9.54296875" style="202" customWidth="1"/>
    <col min="15083" max="15083" width="8.6328125" style="202" customWidth="1"/>
    <col min="15084" max="15084" width="8.54296875" style="202" customWidth="1"/>
    <col min="15085" max="15085" width="33" style="202" customWidth="1"/>
    <col min="15086" max="15086" width="18.36328125" style="202" customWidth="1"/>
    <col min="15087" max="15087" width="10.453125" style="202" customWidth="1"/>
    <col min="15088" max="15088" width="14.453125" style="202" bestFit="1" customWidth="1"/>
    <col min="15089" max="15089" width="9.08984375" style="202"/>
    <col min="15090" max="15090" width="14" style="202" bestFit="1" customWidth="1"/>
    <col min="15091" max="15337" width="9.08984375" style="202"/>
    <col min="15338" max="15338" width="9.54296875" style="202" customWidth="1"/>
    <col min="15339" max="15339" width="8.6328125" style="202" customWidth="1"/>
    <col min="15340" max="15340" width="8.54296875" style="202" customWidth="1"/>
    <col min="15341" max="15341" width="33" style="202" customWidth="1"/>
    <col min="15342" max="15342" width="18.36328125" style="202" customWidth="1"/>
    <col min="15343" max="15343" width="10.453125" style="202" customWidth="1"/>
    <col min="15344" max="15344" width="14.453125" style="202" bestFit="1" customWidth="1"/>
    <col min="15345" max="15345" width="9.08984375" style="202"/>
    <col min="15346" max="15346" width="14" style="202" bestFit="1" customWidth="1"/>
    <col min="15347" max="15593" width="9.08984375" style="202"/>
    <col min="15594" max="15594" width="9.54296875" style="202" customWidth="1"/>
    <col min="15595" max="15595" width="8.6328125" style="202" customWidth="1"/>
    <col min="15596" max="15596" width="8.54296875" style="202" customWidth="1"/>
    <col min="15597" max="15597" width="33" style="202" customWidth="1"/>
    <col min="15598" max="15598" width="18.36328125" style="202" customWidth="1"/>
    <col min="15599" max="15599" width="10.453125" style="202" customWidth="1"/>
    <col min="15600" max="15600" width="14.453125" style="202" bestFit="1" customWidth="1"/>
    <col min="15601" max="15601" width="9.08984375" style="202"/>
    <col min="15602" max="15602" width="14" style="202" bestFit="1" customWidth="1"/>
    <col min="15603" max="15849" width="9.08984375" style="202"/>
    <col min="15850" max="15850" width="9.54296875" style="202" customWidth="1"/>
    <col min="15851" max="15851" width="8.6328125" style="202" customWidth="1"/>
    <col min="15852" max="15852" width="8.54296875" style="202" customWidth="1"/>
    <col min="15853" max="15853" width="33" style="202" customWidth="1"/>
    <col min="15854" max="15854" width="18.36328125" style="202" customWidth="1"/>
    <col min="15855" max="15855" width="10.453125" style="202" customWidth="1"/>
    <col min="15856" max="15856" width="14.453125" style="202" bestFit="1" customWidth="1"/>
    <col min="15857" max="15857" width="9.08984375" style="202"/>
    <col min="15858" max="15858" width="14" style="202" bestFit="1" customWidth="1"/>
    <col min="15859" max="16105" width="9.08984375" style="202"/>
    <col min="16106" max="16106" width="9.54296875" style="202" customWidth="1"/>
    <col min="16107" max="16107" width="8.6328125" style="202" customWidth="1"/>
    <col min="16108" max="16108" width="8.54296875" style="202" customWidth="1"/>
    <col min="16109" max="16109" width="33" style="202" customWidth="1"/>
    <col min="16110" max="16110" width="18.36328125" style="202" customWidth="1"/>
    <col min="16111" max="16111" width="10.453125" style="202" customWidth="1"/>
    <col min="16112" max="16112" width="14.453125" style="202" bestFit="1" customWidth="1"/>
    <col min="16113" max="16113" width="9.08984375" style="202"/>
    <col min="16114" max="16114" width="14" style="202" bestFit="1" customWidth="1"/>
    <col min="16115" max="16356" width="9.08984375" style="202"/>
    <col min="16357" max="16384" width="9" style="202" customWidth="1"/>
  </cols>
  <sheetData>
    <row r="1" spans="1:10" ht="15.5" customHeight="1" x14ac:dyDescent="0.35">
      <c r="A1" s="201"/>
      <c r="B1" s="201"/>
      <c r="F1" s="343" t="s">
        <v>107</v>
      </c>
      <c r="G1" s="343"/>
      <c r="H1" s="343"/>
      <c r="I1" s="343"/>
      <c r="J1" s="230"/>
    </row>
    <row r="2" spans="1:10" ht="9.5" customHeight="1" x14ac:dyDescent="0.35">
      <c r="A2" s="230"/>
      <c r="B2" s="343"/>
      <c r="C2" s="343"/>
      <c r="D2" s="343"/>
      <c r="E2" s="343"/>
      <c r="F2" s="343"/>
    </row>
    <row r="3" spans="1:10" ht="21.9" customHeight="1" x14ac:dyDescent="0.35">
      <c r="A3" s="344" t="s">
        <v>270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0" ht="17.399999999999999" customHeight="1" x14ac:dyDescent="0.35">
      <c r="A4" s="345" t="str">
        <f>'B01'!A4:D4</f>
        <v>(Kèm theo Nghị quyết số         /NQ-HĐND ngày      /     /2026 của HĐND xã Tân Lợi)</v>
      </c>
      <c r="B4" s="345"/>
      <c r="C4" s="345"/>
      <c r="D4" s="345"/>
      <c r="E4" s="345"/>
      <c r="F4" s="345"/>
      <c r="G4" s="345"/>
      <c r="H4" s="345"/>
      <c r="I4" s="345"/>
      <c r="J4" s="345"/>
    </row>
    <row r="5" spans="1:10" ht="19.5" customHeight="1" x14ac:dyDescent="0.35">
      <c r="A5" s="203"/>
      <c r="B5" s="203"/>
      <c r="C5" s="203"/>
      <c r="D5" s="203"/>
      <c r="E5" s="203"/>
      <c r="F5" s="260"/>
      <c r="G5" s="204"/>
      <c r="H5" s="228"/>
      <c r="I5" s="204" t="s">
        <v>264</v>
      </c>
    </row>
    <row r="6" spans="1:10" ht="53.25" customHeight="1" x14ac:dyDescent="0.35">
      <c r="A6" s="205" t="s">
        <v>1</v>
      </c>
      <c r="B6" s="229" t="s">
        <v>36</v>
      </c>
      <c r="C6" s="206" t="s">
        <v>37</v>
      </c>
      <c r="D6" s="206" t="s">
        <v>38</v>
      </c>
      <c r="E6" s="206" t="s">
        <v>113</v>
      </c>
      <c r="F6" s="261" t="s">
        <v>204</v>
      </c>
      <c r="G6" s="207" t="s">
        <v>279</v>
      </c>
      <c r="H6" s="207" t="s">
        <v>280</v>
      </c>
      <c r="I6" s="207" t="s">
        <v>214</v>
      </c>
      <c r="J6" s="207" t="s">
        <v>286</v>
      </c>
    </row>
    <row r="7" spans="1:10" ht="19.5" customHeight="1" x14ac:dyDescent="0.35">
      <c r="A7" s="205" t="s">
        <v>16</v>
      </c>
      <c r="B7" s="205" t="s">
        <v>17</v>
      </c>
      <c r="C7" s="205" t="s">
        <v>205</v>
      </c>
      <c r="D7" s="205" t="s">
        <v>206</v>
      </c>
      <c r="E7" s="205" t="s">
        <v>207</v>
      </c>
      <c r="F7" s="262">
        <v>1</v>
      </c>
      <c r="G7" s="205">
        <v>2</v>
      </c>
      <c r="H7" s="205"/>
      <c r="I7" s="207" t="s">
        <v>215</v>
      </c>
      <c r="J7" s="207"/>
    </row>
    <row r="8" spans="1:10" s="201" customFormat="1" ht="20.25" customHeight="1" x14ac:dyDescent="0.3">
      <c r="A8" s="208"/>
      <c r="B8" s="208" t="s">
        <v>116</v>
      </c>
      <c r="C8" s="208" t="s">
        <v>124</v>
      </c>
      <c r="D8" s="208" t="s">
        <v>124</v>
      </c>
      <c r="E8" s="209" t="s">
        <v>130</v>
      </c>
      <c r="F8" s="162">
        <f>F9+F13+F75</f>
        <v>176763000000</v>
      </c>
      <c r="G8" s="163">
        <f>G9+G13+G60+G73+G75</f>
        <v>225758362027</v>
      </c>
      <c r="H8" s="163">
        <f>H9+H13+H60+H73+H75</f>
        <v>241016533164</v>
      </c>
      <c r="I8" s="269">
        <f>H8/G8*100</f>
        <v>106.75862944787629</v>
      </c>
      <c r="J8" s="269"/>
    </row>
    <row r="9" spans="1:10" s="201" customFormat="1" ht="23.75" customHeight="1" x14ac:dyDescent="0.3">
      <c r="A9" s="208" t="s">
        <v>2</v>
      </c>
      <c r="B9" s="208" t="s">
        <v>116</v>
      </c>
      <c r="C9" s="208" t="s">
        <v>124</v>
      </c>
      <c r="D9" s="208" t="s">
        <v>124</v>
      </c>
      <c r="E9" s="209" t="s">
        <v>51</v>
      </c>
      <c r="F9" s="162">
        <f>F10+F12</f>
        <v>70295000000</v>
      </c>
      <c r="G9" s="163">
        <f>G10+G12</f>
        <v>70295000000</v>
      </c>
      <c r="H9" s="163">
        <f>H10+H12</f>
        <v>75095000000</v>
      </c>
      <c r="I9" s="269">
        <f>H9/G9*100</f>
        <v>106.82836617113594</v>
      </c>
      <c r="J9" s="269"/>
    </row>
    <row r="10" spans="1:10" s="201" customFormat="1" ht="18.75" customHeight="1" x14ac:dyDescent="0.3">
      <c r="A10" s="211">
        <v>1</v>
      </c>
      <c r="B10" s="211" t="s">
        <v>116</v>
      </c>
      <c r="C10" s="211" t="s">
        <v>149</v>
      </c>
      <c r="D10" s="211" t="s">
        <v>124</v>
      </c>
      <c r="E10" s="212" t="s">
        <v>151</v>
      </c>
      <c r="F10" s="131">
        <f>F11</f>
        <v>0</v>
      </c>
      <c r="G10" s="213"/>
      <c r="H10" s="213"/>
      <c r="I10" s="163"/>
      <c r="J10" s="163"/>
    </row>
    <row r="11" spans="1:10" s="201" customFormat="1" ht="18.75" customHeight="1" x14ac:dyDescent="0.3">
      <c r="A11" s="211"/>
      <c r="B11" s="211" t="s">
        <v>116</v>
      </c>
      <c r="C11" s="211" t="s">
        <v>149</v>
      </c>
      <c r="D11" s="211" t="s">
        <v>152</v>
      </c>
      <c r="E11" s="212" t="s">
        <v>150</v>
      </c>
      <c r="F11" s="263"/>
      <c r="G11" s="213"/>
      <c r="H11" s="213"/>
      <c r="I11" s="163"/>
      <c r="J11" s="163"/>
    </row>
    <row r="12" spans="1:10" s="201" customFormat="1" ht="18.649999999999999" customHeight="1" x14ac:dyDescent="0.3">
      <c r="A12" s="211">
        <v>2</v>
      </c>
      <c r="B12" s="211"/>
      <c r="C12" s="211"/>
      <c r="D12" s="211" t="s">
        <v>124</v>
      </c>
      <c r="E12" s="212" t="s">
        <v>176</v>
      </c>
      <c r="F12" s="131">
        <v>70295000000</v>
      </c>
      <c r="G12" s="108">
        <v>70295000000</v>
      </c>
      <c r="H12" s="108">
        <f>G12+4800000000</f>
        <v>75095000000</v>
      </c>
      <c r="I12" s="270">
        <f t="shared" ref="I12:I19" si="0">H12/G12*100</f>
        <v>106.82836617113594</v>
      </c>
      <c r="J12" s="270"/>
    </row>
    <row r="13" spans="1:10" s="201" customFormat="1" ht="21.75" customHeight="1" x14ac:dyDescent="0.3">
      <c r="A13" s="208" t="s">
        <v>5</v>
      </c>
      <c r="B13" s="208" t="s">
        <v>116</v>
      </c>
      <c r="C13" s="208" t="s">
        <v>124</v>
      </c>
      <c r="D13" s="208" t="s">
        <v>124</v>
      </c>
      <c r="E13" s="209" t="s">
        <v>52</v>
      </c>
      <c r="F13" s="162">
        <f>F14+F16+F18+F30+F32+F34+F47+F50</f>
        <v>102663000000</v>
      </c>
      <c r="G13" s="163">
        <f>G14+G16+G18+G28+G30+G32+G34+G47+G50</f>
        <v>109882002190</v>
      </c>
      <c r="H13" s="163">
        <f>H14+H16+H18+H28+H30+H32+H34+H47+H50</f>
        <v>119482002190</v>
      </c>
      <c r="I13" s="269">
        <f t="shared" si="0"/>
        <v>108.73664459025818</v>
      </c>
      <c r="J13" s="269"/>
    </row>
    <row r="14" spans="1:10" s="201" customFormat="1" ht="21" customHeight="1" x14ac:dyDescent="0.3">
      <c r="A14" s="208">
        <v>1</v>
      </c>
      <c r="B14" s="208">
        <v>810</v>
      </c>
      <c r="C14" s="208" t="s">
        <v>117</v>
      </c>
      <c r="D14" s="208" t="s">
        <v>124</v>
      </c>
      <c r="E14" s="209" t="s">
        <v>119</v>
      </c>
      <c r="F14" s="162">
        <f>F15</f>
        <v>5917000000</v>
      </c>
      <c r="G14" s="163">
        <f>G15</f>
        <v>8053994295</v>
      </c>
      <c r="H14" s="163">
        <f>H15</f>
        <v>8053994295</v>
      </c>
      <c r="I14" s="163">
        <f t="shared" si="0"/>
        <v>100</v>
      </c>
      <c r="J14" s="269"/>
    </row>
    <row r="15" spans="1:10" s="201" customFormat="1" ht="18.75" customHeight="1" x14ac:dyDescent="0.3">
      <c r="A15" s="211"/>
      <c r="B15" s="208">
        <v>810</v>
      </c>
      <c r="C15" s="211" t="s">
        <v>117</v>
      </c>
      <c r="D15" s="211" t="s">
        <v>118</v>
      </c>
      <c r="E15" s="212" t="s">
        <v>267</v>
      </c>
      <c r="F15" s="131">
        <v>5917000000</v>
      </c>
      <c r="G15" s="108">
        <v>8053994295</v>
      </c>
      <c r="H15" s="108">
        <v>8053994295</v>
      </c>
      <c r="I15" s="108">
        <f t="shared" si="0"/>
        <v>100</v>
      </c>
      <c r="J15" s="217"/>
    </row>
    <row r="16" spans="1:10" s="201" customFormat="1" ht="21.75" customHeight="1" x14ac:dyDescent="0.3">
      <c r="A16" s="208">
        <v>2</v>
      </c>
      <c r="B16" s="208" t="s">
        <v>116</v>
      </c>
      <c r="C16" s="208"/>
      <c r="D16" s="208" t="s">
        <v>124</v>
      </c>
      <c r="E16" s="209" t="s">
        <v>122</v>
      </c>
      <c r="F16" s="162">
        <f>F17</f>
        <v>2586000000</v>
      </c>
      <c r="G16" s="163">
        <f>G17</f>
        <v>2159078000</v>
      </c>
      <c r="H16" s="163">
        <f>H17</f>
        <v>2159078000</v>
      </c>
      <c r="I16" s="163">
        <f t="shared" si="0"/>
        <v>100</v>
      </c>
      <c r="J16" s="214"/>
    </row>
    <row r="17" spans="1:10" s="201" customFormat="1" ht="30" customHeight="1" x14ac:dyDescent="0.3">
      <c r="A17" s="211"/>
      <c r="B17" s="231">
        <v>830.98900000000003</v>
      </c>
      <c r="C17" s="211" t="s">
        <v>120</v>
      </c>
      <c r="D17" s="211" t="s">
        <v>121</v>
      </c>
      <c r="E17" s="212" t="s">
        <v>254</v>
      </c>
      <c r="F17" s="131">
        <v>2586000000</v>
      </c>
      <c r="G17" s="108">
        <v>2159078000</v>
      </c>
      <c r="H17" s="108">
        <v>2159078000</v>
      </c>
      <c r="I17" s="108">
        <f t="shared" si="0"/>
        <v>100</v>
      </c>
      <c r="J17" s="217"/>
    </row>
    <row r="18" spans="1:10" s="201" customFormat="1" ht="23.75" customHeight="1" x14ac:dyDescent="0.3">
      <c r="A18" s="208">
        <v>3</v>
      </c>
      <c r="B18" s="208" t="s">
        <v>116</v>
      </c>
      <c r="C18" s="208" t="s">
        <v>123</v>
      </c>
      <c r="D18" s="208" t="s">
        <v>124</v>
      </c>
      <c r="E18" s="209" t="s">
        <v>125</v>
      </c>
      <c r="F18" s="162">
        <f>F19+F23+F27</f>
        <v>42853000000</v>
      </c>
      <c r="G18" s="163">
        <f>G19+G23+G27</f>
        <v>46355628000</v>
      </c>
      <c r="H18" s="163">
        <f>H19+H23+H27</f>
        <v>46355628000</v>
      </c>
      <c r="I18" s="163">
        <f t="shared" si="0"/>
        <v>100</v>
      </c>
      <c r="J18" s="214"/>
    </row>
    <row r="19" spans="1:10" s="201" customFormat="1" ht="23.75" customHeight="1" x14ac:dyDescent="0.3">
      <c r="A19" s="211"/>
      <c r="B19" s="211">
        <v>822</v>
      </c>
      <c r="C19" s="211" t="s">
        <v>123</v>
      </c>
      <c r="D19" s="211" t="s">
        <v>126</v>
      </c>
      <c r="E19" s="212" t="s">
        <v>127</v>
      </c>
      <c r="F19" s="131">
        <f>SUM(F20:F22)</f>
        <v>13874000000</v>
      </c>
      <c r="G19" s="108">
        <f>SUM(G20:G22)</f>
        <v>16279582000</v>
      </c>
      <c r="H19" s="108">
        <f>SUM(H20:H22)</f>
        <v>16279582000</v>
      </c>
      <c r="I19" s="108">
        <f t="shared" si="0"/>
        <v>100</v>
      </c>
      <c r="J19" s="346" t="s">
        <v>287</v>
      </c>
    </row>
    <row r="20" spans="1:10" s="220" customFormat="1" ht="23.75" customHeight="1" x14ac:dyDescent="0.35">
      <c r="A20" s="218"/>
      <c r="B20" s="218"/>
      <c r="C20" s="218"/>
      <c r="D20" s="218"/>
      <c r="E20" s="219" t="s">
        <v>172</v>
      </c>
      <c r="F20" s="146">
        <v>4651000000</v>
      </c>
      <c r="G20" s="111">
        <v>5996396000</v>
      </c>
      <c r="H20" s="111">
        <v>5996396000</v>
      </c>
      <c r="I20" s="108">
        <f t="shared" ref="I20:I26" si="1">H20/G20*100</f>
        <v>100</v>
      </c>
      <c r="J20" s="347"/>
    </row>
    <row r="21" spans="1:10" s="220" customFormat="1" ht="23.75" customHeight="1" x14ac:dyDescent="0.35">
      <c r="A21" s="218"/>
      <c r="B21" s="218"/>
      <c r="C21" s="218"/>
      <c r="D21" s="218"/>
      <c r="E21" s="219" t="s">
        <v>174</v>
      </c>
      <c r="F21" s="146">
        <v>4413000000</v>
      </c>
      <c r="G21" s="111">
        <v>4912236000</v>
      </c>
      <c r="H21" s="111">
        <v>4912236000</v>
      </c>
      <c r="I21" s="108">
        <f t="shared" si="1"/>
        <v>100</v>
      </c>
      <c r="J21" s="347"/>
    </row>
    <row r="22" spans="1:10" s="220" customFormat="1" ht="23.75" customHeight="1" x14ac:dyDescent="0.35">
      <c r="A22" s="218"/>
      <c r="B22" s="218"/>
      <c r="C22" s="218"/>
      <c r="D22" s="218"/>
      <c r="E22" s="219" t="s">
        <v>173</v>
      </c>
      <c r="F22" s="146">
        <v>4810000000</v>
      </c>
      <c r="G22" s="111">
        <v>5370950000</v>
      </c>
      <c r="H22" s="111">
        <v>5370950000</v>
      </c>
      <c r="I22" s="108">
        <f t="shared" si="1"/>
        <v>100</v>
      </c>
      <c r="J22" s="347"/>
    </row>
    <row r="23" spans="1:10" s="201" customFormat="1" ht="23.75" customHeight="1" x14ac:dyDescent="0.3">
      <c r="A23" s="211"/>
      <c r="B23" s="211">
        <v>822</v>
      </c>
      <c r="C23" s="211" t="s">
        <v>123</v>
      </c>
      <c r="D23" s="211" t="s">
        <v>128</v>
      </c>
      <c r="E23" s="212" t="s">
        <v>129</v>
      </c>
      <c r="F23" s="131">
        <f>SUM(F24:F26)</f>
        <v>26169000000</v>
      </c>
      <c r="G23" s="108">
        <f>SUM(G24:G26)</f>
        <v>30076046000</v>
      </c>
      <c r="H23" s="108">
        <f>SUM(H24:H26)</f>
        <v>30076046000</v>
      </c>
      <c r="I23" s="108">
        <f t="shared" si="1"/>
        <v>100</v>
      </c>
      <c r="J23" s="347"/>
    </row>
    <row r="24" spans="1:10" s="220" customFormat="1" ht="23.75" customHeight="1" x14ac:dyDescent="0.35">
      <c r="A24" s="218"/>
      <c r="B24" s="218"/>
      <c r="C24" s="218"/>
      <c r="D24" s="218"/>
      <c r="E24" s="219" t="s">
        <v>177</v>
      </c>
      <c r="F24" s="146">
        <v>9924000000</v>
      </c>
      <c r="G24" s="111">
        <v>11458159000</v>
      </c>
      <c r="H24" s="111">
        <v>11458159000</v>
      </c>
      <c r="I24" s="108">
        <f t="shared" si="1"/>
        <v>100</v>
      </c>
      <c r="J24" s="347"/>
    </row>
    <row r="25" spans="1:10" s="220" customFormat="1" ht="23.75" customHeight="1" x14ac:dyDescent="0.35">
      <c r="A25" s="218"/>
      <c r="B25" s="218"/>
      <c r="C25" s="218"/>
      <c r="D25" s="218"/>
      <c r="E25" s="219" t="s">
        <v>178</v>
      </c>
      <c r="F25" s="146">
        <v>7865000000</v>
      </c>
      <c r="G25" s="111">
        <v>9082087000</v>
      </c>
      <c r="H25" s="111">
        <v>9082087000</v>
      </c>
      <c r="I25" s="108">
        <f t="shared" si="1"/>
        <v>100</v>
      </c>
      <c r="J25" s="347"/>
    </row>
    <row r="26" spans="1:10" s="220" customFormat="1" ht="23.75" customHeight="1" x14ac:dyDescent="0.35">
      <c r="A26" s="218"/>
      <c r="B26" s="218"/>
      <c r="C26" s="218"/>
      <c r="D26" s="218"/>
      <c r="E26" s="219" t="s">
        <v>179</v>
      </c>
      <c r="F26" s="146">
        <v>8380000000</v>
      </c>
      <c r="G26" s="111">
        <v>9535800000</v>
      </c>
      <c r="H26" s="111">
        <v>9535800000</v>
      </c>
      <c r="I26" s="108">
        <f t="shared" si="1"/>
        <v>100</v>
      </c>
      <c r="J26" s="348"/>
    </row>
    <row r="27" spans="1:10" s="201" customFormat="1" ht="33.75" customHeight="1" x14ac:dyDescent="0.3">
      <c r="A27" s="211"/>
      <c r="B27" s="211" t="s">
        <v>116</v>
      </c>
      <c r="C27" s="211" t="s">
        <v>123</v>
      </c>
      <c r="D27" s="211"/>
      <c r="E27" s="212" t="s">
        <v>147</v>
      </c>
      <c r="F27" s="131">
        <v>2810000000</v>
      </c>
      <c r="G27" s="108"/>
      <c r="H27" s="108"/>
      <c r="I27" s="108">
        <f>G27/F27*100</f>
        <v>0</v>
      </c>
      <c r="J27" s="108"/>
    </row>
    <row r="28" spans="1:10" s="201" customFormat="1" ht="32.25" customHeight="1" x14ac:dyDescent="0.3">
      <c r="A28" s="208">
        <v>4</v>
      </c>
      <c r="B28" s="208">
        <v>800</v>
      </c>
      <c r="C28" s="208">
        <v>100</v>
      </c>
      <c r="D28" s="208"/>
      <c r="E28" s="209" t="s">
        <v>233</v>
      </c>
      <c r="F28" s="162">
        <v>0</v>
      </c>
      <c r="G28" s="163">
        <f>G29</f>
        <v>1840000000</v>
      </c>
      <c r="H28" s="163">
        <f>H29</f>
        <v>1840000000</v>
      </c>
      <c r="I28" s="163">
        <f>H28/G28*100</f>
        <v>100</v>
      </c>
      <c r="J28" s="163"/>
    </row>
    <row r="29" spans="1:10" s="201" customFormat="1" ht="23.75" customHeight="1" x14ac:dyDescent="0.3">
      <c r="A29" s="211"/>
      <c r="B29" s="211">
        <v>832</v>
      </c>
      <c r="C29" s="211">
        <v>100</v>
      </c>
      <c r="D29" s="211">
        <v>121</v>
      </c>
      <c r="E29" s="212" t="s">
        <v>252</v>
      </c>
      <c r="F29" s="131">
        <v>0</v>
      </c>
      <c r="G29" s="108">
        <v>1840000000</v>
      </c>
      <c r="H29" s="108">
        <v>1840000000</v>
      </c>
      <c r="I29" s="108">
        <f t="shared" ref="I29:I31" si="2">H29/G29*100</f>
        <v>100</v>
      </c>
      <c r="J29" s="108"/>
    </row>
    <row r="30" spans="1:10" s="201" customFormat="1" ht="21.75" customHeight="1" x14ac:dyDescent="0.3">
      <c r="A30" s="208">
        <v>5</v>
      </c>
      <c r="B30" s="208" t="s">
        <v>116</v>
      </c>
      <c r="C30" s="208" t="s">
        <v>131</v>
      </c>
      <c r="D30" s="208" t="s">
        <v>124</v>
      </c>
      <c r="E30" s="209" t="s">
        <v>132</v>
      </c>
      <c r="F30" s="162">
        <f>F31</f>
        <v>228000000</v>
      </c>
      <c r="G30" s="163">
        <f>G31</f>
        <v>228000000</v>
      </c>
      <c r="H30" s="163">
        <f>H31</f>
        <v>228000000</v>
      </c>
      <c r="I30" s="163">
        <f>H30/G30*100</f>
        <v>100</v>
      </c>
      <c r="J30" s="163"/>
    </row>
    <row r="31" spans="1:10" s="201" customFormat="1" ht="20.25" customHeight="1" x14ac:dyDescent="0.3">
      <c r="A31" s="211"/>
      <c r="B31" s="211">
        <v>821</v>
      </c>
      <c r="C31" s="211" t="s">
        <v>131</v>
      </c>
      <c r="D31" s="211" t="s">
        <v>133</v>
      </c>
      <c r="E31" s="212" t="s">
        <v>253</v>
      </c>
      <c r="F31" s="131">
        <v>228000000</v>
      </c>
      <c r="G31" s="108">
        <v>228000000</v>
      </c>
      <c r="H31" s="108">
        <v>228000000</v>
      </c>
      <c r="I31" s="108">
        <f t="shared" si="2"/>
        <v>100</v>
      </c>
      <c r="J31" s="108"/>
    </row>
    <row r="32" spans="1:10" s="201" customFormat="1" ht="21.75" customHeight="1" x14ac:dyDescent="0.3">
      <c r="A32" s="208">
        <v>6</v>
      </c>
      <c r="B32" s="208" t="s">
        <v>116</v>
      </c>
      <c r="C32" s="208" t="s">
        <v>149</v>
      </c>
      <c r="D32" s="208" t="s">
        <v>124</v>
      </c>
      <c r="E32" s="209" t="s">
        <v>151</v>
      </c>
      <c r="F32" s="162">
        <f>F33</f>
        <v>1840000000</v>
      </c>
      <c r="G32" s="163">
        <f>G33</f>
        <v>0</v>
      </c>
      <c r="H32" s="163"/>
      <c r="I32" s="163">
        <f t="shared" ref="I32:I46" si="3">G32/F32*100</f>
        <v>0</v>
      </c>
      <c r="J32" s="163"/>
    </row>
    <row r="33" spans="1:10" s="201" customFormat="1" ht="20.25" customHeight="1" x14ac:dyDescent="0.3">
      <c r="A33" s="211"/>
      <c r="B33" s="211"/>
      <c r="C33" s="211" t="s">
        <v>149</v>
      </c>
      <c r="D33" s="211">
        <v>314</v>
      </c>
      <c r="E33" s="212" t="s">
        <v>278</v>
      </c>
      <c r="F33" s="131">
        <v>1840000000</v>
      </c>
      <c r="G33" s="108">
        <v>0</v>
      </c>
      <c r="H33" s="108"/>
      <c r="I33" s="108">
        <f t="shared" si="3"/>
        <v>0</v>
      </c>
      <c r="J33" s="108"/>
    </row>
    <row r="34" spans="1:10" s="201" customFormat="1" ht="30.9" customHeight="1" x14ac:dyDescent="0.3">
      <c r="A34" s="208">
        <v>7</v>
      </c>
      <c r="B34" s="208" t="s">
        <v>116</v>
      </c>
      <c r="C34" s="208" t="s">
        <v>134</v>
      </c>
      <c r="D34" s="208" t="s">
        <v>124</v>
      </c>
      <c r="E34" s="209" t="s">
        <v>135</v>
      </c>
      <c r="F34" s="162">
        <f>F35+F42+F44+F45+F46</f>
        <v>26662000000</v>
      </c>
      <c r="G34" s="163">
        <f>G35+G42+G44+G45+G46</f>
        <v>40421367780</v>
      </c>
      <c r="H34" s="163">
        <f>H35+H42+H44+H45+H46</f>
        <v>40421367780</v>
      </c>
      <c r="I34" s="163">
        <f>H34/G34*100</f>
        <v>100</v>
      </c>
      <c r="J34" s="163"/>
    </row>
    <row r="35" spans="1:10" s="220" customFormat="1" ht="23.75" customHeight="1" x14ac:dyDescent="0.35">
      <c r="A35" s="218"/>
      <c r="B35" s="211" t="s">
        <v>116</v>
      </c>
      <c r="C35" s="211" t="s">
        <v>134</v>
      </c>
      <c r="D35" s="211" t="s">
        <v>136</v>
      </c>
      <c r="E35" s="212" t="s">
        <v>137</v>
      </c>
      <c r="F35" s="264">
        <f>SUM(F36:F41)</f>
        <v>16294000000</v>
      </c>
      <c r="G35" s="221">
        <f>SUM(G36:G41)</f>
        <v>26583745780</v>
      </c>
      <c r="H35" s="221">
        <f>SUM(H36:H41)</f>
        <v>26583745780</v>
      </c>
      <c r="I35" s="108">
        <f t="shared" ref="I35:I44" si="4">H35/G35*100</f>
        <v>100</v>
      </c>
      <c r="J35" s="108"/>
    </row>
    <row r="36" spans="1:10" s="220" customFormat="1" ht="17.25" customHeight="1" x14ac:dyDescent="0.35">
      <c r="A36" s="218"/>
      <c r="B36" s="218">
        <v>831</v>
      </c>
      <c r="C36" s="218"/>
      <c r="D36" s="218"/>
      <c r="E36" s="219" t="s">
        <v>154</v>
      </c>
      <c r="F36" s="265">
        <v>2676000000</v>
      </c>
      <c r="G36" s="221">
        <f>15879863539-G65+70000000</f>
        <v>5445544400</v>
      </c>
      <c r="H36" s="221">
        <v>5445544400</v>
      </c>
      <c r="I36" s="108">
        <f t="shared" si="4"/>
        <v>100</v>
      </c>
      <c r="J36" s="108"/>
    </row>
    <row r="37" spans="1:10" s="220" customFormat="1" ht="17.25" customHeight="1" x14ac:dyDescent="0.35">
      <c r="A37" s="218"/>
      <c r="B37" s="218">
        <v>832</v>
      </c>
      <c r="C37" s="218"/>
      <c r="D37" s="218"/>
      <c r="E37" s="219" t="s">
        <v>155</v>
      </c>
      <c r="F37" s="265">
        <v>2427000000</v>
      </c>
      <c r="G37" s="221">
        <f>14217697963-G47-G28-G66-G71</f>
        <v>4302146080</v>
      </c>
      <c r="H37" s="221">
        <v>4302146080</v>
      </c>
      <c r="I37" s="108">
        <f t="shared" si="4"/>
        <v>100</v>
      </c>
      <c r="J37" s="108"/>
    </row>
    <row r="38" spans="1:10" s="220" customFormat="1" ht="17.25" customHeight="1" x14ac:dyDescent="0.35">
      <c r="A38" s="218"/>
      <c r="B38" s="218">
        <v>833</v>
      </c>
      <c r="C38" s="218"/>
      <c r="D38" s="218"/>
      <c r="E38" s="219" t="s">
        <v>156</v>
      </c>
      <c r="F38" s="265">
        <v>1555000000</v>
      </c>
      <c r="G38" s="221">
        <v>1903316394</v>
      </c>
      <c r="H38" s="221">
        <v>1903316394</v>
      </c>
      <c r="I38" s="108">
        <f t="shared" si="4"/>
        <v>100</v>
      </c>
      <c r="J38" s="108"/>
    </row>
    <row r="39" spans="1:10" s="220" customFormat="1" ht="17.25" customHeight="1" x14ac:dyDescent="0.35">
      <c r="A39" s="218"/>
      <c r="B39" s="218">
        <v>830</v>
      </c>
      <c r="C39" s="218"/>
      <c r="D39" s="218"/>
      <c r="E39" s="219" t="s">
        <v>185</v>
      </c>
      <c r="F39" s="265">
        <v>8239000000</v>
      </c>
      <c r="G39" s="221">
        <f>13902656906-G17-G64</f>
        <v>10761228906</v>
      </c>
      <c r="H39" s="221">
        <f>13902656906-H17-H64</f>
        <v>10761228906</v>
      </c>
      <c r="I39" s="108">
        <f t="shared" si="4"/>
        <v>100</v>
      </c>
      <c r="J39" s="108"/>
    </row>
    <row r="40" spans="1:10" s="220" customFormat="1" ht="17.25" customHeight="1" x14ac:dyDescent="0.35">
      <c r="A40" s="218"/>
      <c r="B40" s="218">
        <v>821</v>
      </c>
      <c r="C40" s="218"/>
      <c r="D40" s="218"/>
      <c r="E40" s="219" t="s">
        <v>157</v>
      </c>
      <c r="F40" s="265">
        <v>1397000000</v>
      </c>
      <c r="G40" s="221">
        <f>4108250000-G31-G67</f>
        <v>3791250000</v>
      </c>
      <c r="H40" s="221">
        <f>4108250000-H31-H67</f>
        <v>3791250000</v>
      </c>
      <c r="I40" s="108">
        <f t="shared" si="4"/>
        <v>100</v>
      </c>
      <c r="J40" s="108"/>
    </row>
    <row r="41" spans="1:10" s="220" customFormat="1" ht="17.25" customHeight="1" x14ac:dyDescent="0.35">
      <c r="A41" s="218"/>
      <c r="B41" s="218">
        <v>823</v>
      </c>
      <c r="C41" s="218"/>
      <c r="D41" s="218"/>
      <c r="E41" s="219" t="s">
        <v>232</v>
      </c>
      <c r="F41" s="265">
        <v>0</v>
      </c>
      <c r="G41" s="223">
        <f>4528260000-G68</f>
        <v>380260000</v>
      </c>
      <c r="H41" s="223">
        <v>380260000</v>
      </c>
      <c r="I41" s="108">
        <f t="shared" si="4"/>
        <v>100</v>
      </c>
      <c r="J41" s="108"/>
    </row>
    <row r="42" spans="1:10" s="220" customFormat="1" ht="23.75" customHeight="1" x14ac:dyDescent="0.35">
      <c r="A42" s="218"/>
      <c r="B42" s="211" t="s">
        <v>116</v>
      </c>
      <c r="C42" s="211" t="s">
        <v>134</v>
      </c>
      <c r="D42" s="211" t="s">
        <v>138</v>
      </c>
      <c r="E42" s="212" t="s">
        <v>139</v>
      </c>
      <c r="F42" s="264">
        <f>F43</f>
        <v>6743000000</v>
      </c>
      <c r="G42" s="221">
        <f>G43</f>
        <v>9774796000</v>
      </c>
      <c r="H42" s="221">
        <f>H43</f>
        <v>9774796000</v>
      </c>
      <c r="I42" s="108">
        <f t="shared" si="4"/>
        <v>100</v>
      </c>
      <c r="J42" s="108"/>
    </row>
    <row r="43" spans="1:10" s="220" customFormat="1" ht="18" customHeight="1" x14ac:dyDescent="0.35">
      <c r="A43" s="218"/>
      <c r="B43" s="211">
        <v>819</v>
      </c>
      <c r="C43" s="211"/>
      <c r="D43" s="211"/>
      <c r="E43" s="219" t="s">
        <v>175</v>
      </c>
      <c r="F43" s="264">
        <v>6743000000</v>
      </c>
      <c r="G43" s="221">
        <f>10795696000-G62</f>
        <v>9774796000</v>
      </c>
      <c r="H43" s="221">
        <f>10795696000-H62</f>
        <v>9774796000</v>
      </c>
      <c r="I43" s="108">
        <f t="shared" si="4"/>
        <v>100</v>
      </c>
      <c r="J43" s="108"/>
    </row>
    <row r="44" spans="1:10" ht="30.65" customHeight="1" x14ac:dyDescent="0.35">
      <c r="A44" s="211"/>
      <c r="B44" s="211">
        <v>820</v>
      </c>
      <c r="C44" s="211" t="s">
        <v>134</v>
      </c>
      <c r="D44" s="211" t="s">
        <v>140</v>
      </c>
      <c r="E44" s="212" t="s">
        <v>180</v>
      </c>
      <c r="F44" s="264">
        <v>2569000000</v>
      </c>
      <c r="G44" s="221">
        <f>4198236000-G63</f>
        <v>4062826000</v>
      </c>
      <c r="H44" s="221">
        <f>4198236000-H63</f>
        <v>4062826000</v>
      </c>
      <c r="I44" s="108">
        <f t="shared" si="4"/>
        <v>100</v>
      </c>
      <c r="J44" s="108"/>
    </row>
    <row r="45" spans="1:10" s="224" customFormat="1" ht="36.65" hidden="1" customHeight="1" x14ac:dyDescent="0.35">
      <c r="A45" s="218"/>
      <c r="B45" s="211" t="s">
        <v>116</v>
      </c>
      <c r="C45" s="211" t="s">
        <v>134</v>
      </c>
      <c r="D45" s="211" t="s">
        <v>141</v>
      </c>
      <c r="E45" s="212" t="s">
        <v>142</v>
      </c>
      <c r="F45" s="264"/>
      <c r="G45" s="221"/>
      <c r="H45" s="221"/>
      <c r="I45" s="108"/>
      <c r="J45" s="108"/>
    </row>
    <row r="46" spans="1:10" s="201" customFormat="1" ht="20.25" customHeight="1" x14ac:dyDescent="0.3">
      <c r="A46" s="211"/>
      <c r="B46" s="211" t="s">
        <v>116</v>
      </c>
      <c r="C46" s="211" t="s">
        <v>134</v>
      </c>
      <c r="D46" s="211"/>
      <c r="E46" s="212" t="s">
        <v>158</v>
      </c>
      <c r="F46" s="131">
        <v>1056000000</v>
      </c>
      <c r="G46" s="108"/>
      <c r="H46" s="108"/>
      <c r="I46" s="108">
        <f t="shared" si="3"/>
        <v>0</v>
      </c>
      <c r="J46" s="108"/>
    </row>
    <row r="47" spans="1:10" s="220" customFormat="1" ht="23.75" customHeight="1" x14ac:dyDescent="0.35">
      <c r="A47" s="208">
        <v>8</v>
      </c>
      <c r="B47" s="208" t="s">
        <v>116</v>
      </c>
      <c r="C47" s="208" t="s">
        <v>143</v>
      </c>
      <c r="D47" s="208" t="s">
        <v>124</v>
      </c>
      <c r="E47" s="209" t="s">
        <v>291</v>
      </c>
      <c r="F47" s="266">
        <f>12163000000-F14-F16</f>
        <v>3660000000</v>
      </c>
      <c r="G47" s="225">
        <f>G48</f>
        <v>3897974400</v>
      </c>
      <c r="H47" s="225">
        <f>H48+H49</f>
        <v>3897974400</v>
      </c>
      <c r="I47" s="163">
        <f>H47/G47*100</f>
        <v>100</v>
      </c>
      <c r="J47" s="163"/>
    </row>
    <row r="48" spans="1:10" s="220" customFormat="1" ht="36.65" customHeight="1" x14ac:dyDescent="0.35">
      <c r="A48" s="218"/>
      <c r="B48" s="211">
        <v>832</v>
      </c>
      <c r="C48" s="211" t="s">
        <v>143</v>
      </c>
      <c r="D48" s="211">
        <v>371</v>
      </c>
      <c r="E48" s="212" t="s">
        <v>288</v>
      </c>
      <c r="F48" s="264">
        <v>3660000000</v>
      </c>
      <c r="G48" s="221">
        <v>3897974400</v>
      </c>
      <c r="H48" s="221">
        <f>3897974400-2757000000</f>
        <v>1140974400</v>
      </c>
      <c r="I48" s="108">
        <f t="shared" ref="I48" si="5">H48/G48*100</f>
        <v>29.270956730757391</v>
      </c>
      <c r="J48" s="108"/>
    </row>
    <row r="49" spans="1:10" s="220" customFormat="1" ht="36.65" customHeight="1" x14ac:dyDescent="0.35">
      <c r="A49" s="218"/>
      <c r="B49" s="211"/>
      <c r="C49" s="211">
        <v>370</v>
      </c>
      <c r="D49" s="211" t="s">
        <v>145</v>
      </c>
      <c r="E49" s="212" t="s">
        <v>289</v>
      </c>
      <c r="F49" s="264"/>
      <c r="G49" s="221"/>
      <c r="H49" s="221">
        <f>3897974400-1140974400</f>
        <v>2757000000</v>
      </c>
      <c r="I49" s="108"/>
      <c r="J49" s="108"/>
    </row>
    <row r="50" spans="1:10" s="201" customFormat="1" ht="21.75" customHeight="1" x14ac:dyDescent="0.3">
      <c r="A50" s="208">
        <v>9</v>
      </c>
      <c r="B50" s="208" t="s">
        <v>116</v>
      </c>
      <c r="C50" s="208"/>
      <c r="D50" s="208"/>
      <c r="E50" s="209" t="s">
        <v>181</v>
      </c>
      <c r="F50" s="266">
        <f>F51+F52</f>
        <v>18917000000</v>
      </c>
      <c r="G50" s="225">
        <f>G51</f>
        <v>6925959715</v>
      </c>
      <c r="H50" s="225">
        <f>H51+H55</f>
        <v>16525959715</v>
      </c>
      <c r="I50" s="269">
        <f>H50/G50*100</f>
        <v>238.60894944578808</v>
      </c>
      <c r="J50" s="163"/>
    </row>
    <row r="51" spans="1:10" s="201" customFormat="1" ht="78.75" customHeight="1" x14ac:dyDescent="0.3">
      <c r="A51" s="211" t="s">
        <v>274</v>
      </c>
      <c r="B51" s="211"/>
      <c r="C51" s="211"/>
      <c r="D51" s="211"/>
      <c r="E51" s="212" t="s">
        <v>182</v>
      </c>
      <c r="F51" s="264">
        <v>10036000000</v>
      </c>
      <c r="G51" s="221">
        <f>6995959715-70000000</f>
        <v>6925959715</v>
      </c>
      <c r="H51" s="221">
        <f>6995959715-70000000-29908800+9600000000</f>
        <v>16496050915</v>
      </c>
      <c r="I51" s="270">
        <f>H51/G51*100</f>
        <v>238.17711326378975</v>
      </c>
      <c r="J51" s="108"/>
    </row>
    <row r="52" spans="1:10" s="201" customFormat="1" ht="17.25" customHeight="1" x14ac:dyDescent="0.3">
      <c r="A52" s="211" t="s">
        <v>275</v>
      </c>
      <c r="B52" s="211"/>
      <c r="C52" s="211"/>
      <c r="D52" s="211"/>
      <c r="E52" s="212" t="s">
        <v>276</v>
      </c>
      <c r="F52" s="264">
        <f>SUM(F53:F59)</f>
        <v>8881000000</v>
      </c>
      <c r="G52" s="221">
        <v>0</v>
      </c>
      <c r="H52" s="221"/>
      <c r="I52" s="108">
        <f t="shared" ref="I52:I58" si="6">G52/F52*100</f>
        <v>0</v>
      </c>
      <c r="J52" s="108"/>
    </row>
    <row r="53" spans="1:10" s="220" customFormat="1" ht="16.5" hidden="1" customHeight="1" x14ac:dyDescent="0.35">
      <c r="A53" s="218"/>
      <c r="B53" s="218"/>
      <c r="C53" s="218"/>
      <c r="D53" s="218"/>
      <c r="E53" s="219" t="s">
        <v>183</v>
      </c>
      <c r="F53" s="265">
        <v>1700000000</v>
      </c>
      <c r="G53" s="223">
        <v>0</v>
      </c>
      <c r="H53" s="223"/>
      <c r="I53" s="111">
        <f t="shared" si="6"/>
        <v>0</v>
      </c>
      <c r="J53" s="111"/>
    </row>
    <row r="54" spans="1:10" s="220" customFormat="1" ht="16.5" hidden="1" customHeight="1" x14ac:dyDescent="0.35">
      <c r="A54" s="218"/>
      <c r="B54" s="218"/>
      <c r="C54" s="218"/>
      <c r="D54" s="218"/>
      <c r="E54" s="219" t="s">
        <v>184</v>
      </c>
      <c r="F54" s="265">
        <v>900000000</v>
      </c>
      <c r="G54" s="223">
        <v>0</v>
      </c>
      <c r="H54" s="223"/>
      <c r="I54" s="111">
        <f t="shared" si="6"/>
        <v>0</v>
      </c>
      <c r="J54" s="111"/>
    </row>
    <row r="55" spans="1:10" s="220" customFormat="1" ht="16.5" customHeight="1" x14ac:dyDescent="0.35">
      <c r="A55" s="218"/>
      <c r="B55" s="218">
        <v>830</v>
      </c>
      <c r="C55" s="218"/>
      <c r="D55" s="218"/>
      <c r="E55" s="271" t="s">
        <v>185</v>
      </c>
      <c r="F55" s="265">
        <v>2600000000</v>
      </c>
      <c r="G55" s="265"/>
      <c r="H55" s="265">
        <v>29908800</v>
      </c>
      <c r="I55" s="270"/>
      <c r="J55" s="111"/>
    </row>
    <row r="56" spans="1:10" s="220" customFormat="1" ht="16.5" hidden="1" customHeight="1" x14ac:dyDescent="0.35">
      <c r="A56" s="218"/>
      <c r="B56" s="218"/>
      <c r="C56" s="218"/>
      <c r="D56" s="218"/>
      <c r="E56" s="219" t="s">
        <v>154</v>
      </c>
      <c r="F56" s="265">
        <v>1081000000</v>
      </c>
      <c r="G56" s="223">
        <v>0</v>
      </c>
      <c r="H56" s="223"/>
      <c r="I56" s="111">
        <f t="shared" si="6"/>
        <v>0</v>
      </c>
      <c r="J56" s="111"/>
    </row>
    <row r="57" spans="1:10" s="220" customFormat="1" ht="16.5" hidden="1" customHeight="1" x14ac:dyDescent="0.35">
      <c r="A57" s="218"/>
      <c r="B57" s="218"/>
      <c r="C57" s="218"/>
      <c r="D57" s="218"/>
      <c r="E57" s="219" t="s">
        <v>155</v>
      </c>
      <c r="F57" s="265">
        <v>1000000000</v>
      </c>
      <c r="G57" s="223">
        <v>0</v>
      </c>
      <c r="H57" s="223"/>
      <c r="I57" s="111">
        <f t="shared" si="6"/>
        <v>0</v>
      </c>
      <c r="J57" s="111"/>
    </row>
    <row r="58" spans="1:10" s="220" customFormat="1" ht="16.5" hidden="1" customHeight="1" x14ac:dyDescent="0.35">
      <c r="A58" s="218"/>
      <c r="B58" s="218"/>
      <c r="C58" s="218"/>
      <c r="D58" s="218"/>
      <c r="E58" s="219" t="s">
        <v>156</v>
      </c>
      <c r="F58" s="265">
        <v>600000000</v>
      </c>
      <c r="G58" s="223">
        <v>0</v>
      </c>
      <c r="H58" s="223"/>
      <c r="I58" s="111">
        <f t="shared" si="6"/>
        <v>0</v>
      </c>
      <c r="J58" s="111"/>
    </row>
    <row r="59" spans="1:10" s="220" customFormat="1" ht="16.5" hidden="1" customHeight="1" x14ac:dyDescent="0.35">
      <c r="A59" s="218"/>
      <c r="B59" s="218"/>
      <c r="C59" s="218"/>
      <c r="D59" s="218"/>
      <c r="E59" s="219" t="s">
        <v>186</v>
      </c>
      <c r="F59" s="265">
        <v>1000000000</v>
      </c>
      <c r="G59" s="223">
        <v>0</v>
      </c>
      <c r="H59" s="223"/>
      <c r="I59" s="111">
        <f>G59/F59*100</f>
        <v>0</v>
      </c>
      <c r="J59" s="111"/>
    </row>
    <row r="60" spans="1:10" s="201" customFormat="1" ht="24.75" customHeight="1" x14ac:dyDescent="0.3">
      <c r="A60" s="208" t="s">
        <v>7</v>
      </c>
      <c r="B60" s="208">
        <v>800</v>
      </c>
      <c r="C60" s="208">
        <v>430</v>
      </c>
      <c r="D60" s="208"/>
      <c r="E60" s="209" t="s">
        <v>238</v>
      </c>
      <c r="F60" s="266">
        <v>0</v>
      </c>
      <c r="G60" s="225">
        <f>G61+G70</f>
        <v>30314751551</v>
      </c>
      <c r="H60" s="225">
        <f>H61+H70</f>
        <v>31172922688</v>
      </c>
      <c r="I60" s="269">
        <f>H60/G60*100</f>
        <v>102.83086976832469</v>
      </c>
      <c r="J60" s="111"/>
    </row>
    <row r="61" spans="1:10" s="220" customFormat="1" ht="21.75" customHeight="1" x14ac:dyDescent="0.35">
      <c r="A61" s="218"/>
      <c r="B61" s="211">
        <v>800</v>
      </c>
      <c r="C61" s="211"/>
      <c r="D61" s="211">
        <v>432</v>
      </c>
      <c r="E61" s="212" t="s">
        <v>239</v>
      </c>
      <c r="F61" s="264">
        <f>SUM(F62:F68)</f>
        <v>0</v>
      </c>
      <c r="G61" s="221">
        <f>SUM(G62:G69)</f>
        <v>20980422622</v>
      </c>
      <c r="H61" s="264">
        <f>SUM(H62:H69)</f>
        <v>21838593759</v>
      </c>
      <c r="I61" s="108">
        <f>H61/G61*100</f>
        <v>104.09034247050928</v>
      </c>
      <c r="J61" s="111"/>
    </row>
    <row r="62" spans="1:10" s="220" customFormat="1" ht="16.5" customHeight="1" x14ac:dyDescent="0.35">
      <c r="A62" s="218"/>
      <c r="B62" s="211">
        <v>819</v>
      </c>
      <c r="C62" s="211"/>
      <c r="D62" s="211"/>
      <c r="E62" s="212" t="s">
        <v>183</v>
      </c>
      <c r="F62" s="264">
        <v>0</v>
      </c>
      <c r="G62" s="221">
        <f>965900000+55000000</f>
        <v>1020900000</v>
      </c>
      <c r="H62" s="221">
        <f>965900000+55000000</f>
        <v>1020900000</v>
      </c>
      <c r="I62" s="108">
        <f t="shared" ref="I62:I72" si="7">H62/G62*100</f>
        <v>100</v>
      </c>
      <c r="J62" s="111"/>
    </row>
    <row r="63" spans="1:10" s="220" customFormat="1" ht="16.5" customHeight="1" x14ac:dyDescent="0.35">
      <c r="A63" s="218"/>
      <c r="B63" s="211">
        <v>820</v>
      </c>
      <c r="C63" s="211"/>
      <c r="D63" s="211"/>
      <c r="E63" s="212" t="s">
        <v>261</v>
      </c>
      <c r="F63" s="264">
        <v>0</v>
      </c>
      <c r="G63" s="221">
        <f>117410000+18000000</f>
        <v>135410000</v>
      </c>
      <c r="H63" s="221">
        <f>117410000+18000000</f>
        <v>135410000</v>
      </c>
      <c r="I63" s="108">
        <f t="shared" si="7"/>
        <v>100</v>
      </c>
      <c r="J63" s="111"/>
    </row>
    <row r="64" spans="1:10" s="220" customFormat="1" ht="16.5" customHeight="1" x14ac:dyDescent="0.35">
      <c r="A64" s="218"/>
      <c r="B64" s="211">
        <v>830</v>
      </c>
      <c r="C64" s="211"/>
      <c r="D64" s="211"/>
      <c r="E64" s="212" t="s">
        <v>243</v>
      </c>
      <c r="F64" s="264">
        <v>0</v>
      </c>
      <c r="G64" s="221">
        <v>982350000</v>
      </c>
      <c r="H64" s="221">
        <v>982350000</v>
      </c>
      <c r="I64" s="108">
        <f t="shared" si="7"/>
        <v>100</v>
      </c>
      <c r="J64" s="111"/>
    </row>
    <row r="65" spans="1:10" s="220" customFormat="1" ht="16.5" customHeight="1" x14ac:dyDescent="0.35">
      <c r="A65" s="218"/>
      <c r="B65" s="211">
        <v>831</v>
      </c>
      <c r="C65" s="211"/>
      <c r="D65" s="211"/>
      <c r="E65" s="212" t="s">
        <v>154</v>
      </c>
      <c r="F65" s="264">
        <v>0</v>
      </c>
      <c r="G65" s="221">
        <f>10486319139+18000000</f>
        <v>10504319139</v>
      </c>
      <c r="H65" s="264">
        <f>G65+49919480</f>
        <v>10554238619</v>
      </c>
      <c r="I65" s="108">
        <f t="shared" si="7"/>
        <v>100.47522813558341</v>
      </c>
      <c r="J65" s="111"/>
    </row>
    <row r="66" spans="1:10" s="220" customFormat="1" ht="16.5" customHeight="1" x14ac:dyDescent="0.35">
      <c r="A66" s="218"/>
      <c r="B66" s="211">
        <v>832</v>
      </c>
      <c r="C66" s="211"/>
      <c r="D66" s="211"/>
      <c r="E66" s="212" t="s">
        <v>244</v>
      </c>
      <c r="F66" s="264">
        <v>0</v>
      </c>
      <c r="G66" s="264">
        <f>3954443483+11000000+70000000+60000000</f>
        <v>4095443483</v>
      </c>
      <c r="H66" s="264">
        <f>G66+269000000+205627657-126000</f>
        <v>4569945140</v>
      </c>
      <c r="I66" s="108">
        <f t="shared" si="7"/>
        <v>111.58608729358946</v>
      </c>
      <c r="J66" s="111"/>
    </row>
    <row r="67" spans="1:10" s="220" customFormat="1" ht="16.5" customHeight="1" x14ac:dyDescent="0.35">
      <c r="A67" s="218"/>
      <c r="B67" s="211">
        <v>821</v>
      </c>
      <c r="C67" s="211"/>
      <c r="D67" s="211"/>
      <c r="E67" s="212" t="s">
        <v>245</v>
      </c>
      <c r="F67" s="264">
        <v>0</v>
      </c>
      <c r="G67" s="221">
        <v>89000000</v>
      </c>
      <c r="H67" s="221">
        <v>89000000</v>
      </c>
      <c r="I67" s="108">
        <f t="shared" si="7"/>
        <v>100</v>
      </c>
      <c r="J67" s="111"/>
    </row>
    <row r="68" spans="1:10" s="220" customFormat="1" ht="16.5" customHeight="1" x14ac:dyDescent="0.35">
      <c r="A68" s="218"/>
      <c r="B68" s="211">
        <v>823</v>
      </c>
      <c r="C68" s="211">
        <v>130</v>
      </c>
      <c r="D68" s="211"/>
      <c r="E68" s="212" t="s">
        <v>232</v>
      </c>
      <c r="F68" s="264">
        <v>0</v>
      </c>
      <c r="G68" s="221">
        <f>4092000000+21000000+35000000</f>
        <v>4148000000</v>
      </c>
      <c r="H68" s="264">
        <f>G68+333750000</f>
        <v>4481750000</v>
      </c>
      <c r="I68" s="108">
        <f t="shared" si="7"/>
        <v>108.0460462873674</v>
      </c>
      <c r="J68" s="111"/>
    </row>
    <row r="69" spans="1:10" s="220" customFormat="1" x14ac:dyDescent="0.35">
      <c r="A69" s="218"/>
      <c r="B69" s="211">
        <v>800</v>
      </c>
      <c r="C69" s="211"/>
      <c r="D69" s="211"/>
      <c r="E69" s="212" t="s">
        <v>265</v>
      </c>
      <c r="F69" s="264">
        <v>0</v>
      </c>
      <c r="G69" s="221">
        <v>5000000</v>
      </c>
      <c r="H69" s="221">
        <v>5000000</v>
      </c>
      <c r="I69" s="108">
        <f t="shared" si="7"/>
        <v>100</v>
      </c>
      <c r="J69" s="111"/>
    </row>
    <row r="70" spans="1:10" s="201" customFormat="1" ht="21" customHeight="1" x14ac:dyDescent="0.3">
      <c r="A70" s="208"/>
      <c r="B70" s="211">
        <v>800</v>
      </c>
      <c r="C70" s="208"/>
      <c r="D70" s="211">
        <v>436</v>
      </c>
      <c r="E70" s="212" t="s">
        <v>236</v>
      </c>
      <c r="F70" s="264">
        <v>0</v>
      </c>
      <c r="G70" s="221">
        <f>G71+G72</f>
        <v>9334328929</v>
      </c>
      <c r="H70" s="221">
        <f>H71+H72</f>
        <v>9334328929</v>
      </c>
      <c r="I70" s="108">
        <f t="shared" si="7"/>
        <v>100</v>
      </c>
      <c r="J70" s="111"/>
    </row>
    <row r="71" spans="1:10" s="201" customFormat="1" ht="18" customHeight="1" x14ac:dyDescent="0.3">
      <c r="A71" s="208"/>
      <c r="B71" s="211">
        <v>832</v>
      </c>
      <c r="C71" s="211">
        <v>340</v>
      </c>
      <c r="D71" s="211">
        <v>341</v>
      </c>
      <c r="E71" s="212" t="s">
        <v>244</v>
      </c>
      <c r="F71" s="264">
        <v>0</v>
      </c>
      <c r="G71" s="221">
        <v>82134000</v>
      </c>
      <c r="H71" s="221">
        <v>82134000</v>
      </c>
      <c r="I71" s="108">
        <f t="shared" si="7"/>
        <v>100</v>
      </c>
      <c r="J71" s="111"/>
    </row>
    <row r="72" spans="1:10" s="201" customFormat="1" ht="18" customHeight="1" x14ac:dyDescent="0.3">
      <c r="A72" s="208"/>
      <c r="B72" s="208"/>
      <c r="C72" s="208"/>
      <c r="D72" s="211"/>
      <c r="E72" s="212" t="s">
        <v>262</v>
      </c>
      <c r="F72" s="264">
        <v>0</v>
      </c>
      <c r="G72" s="221">
        <f>9334328929-82134000</f>
        <v>9252194929</v>
      </c>
      <c r="H72" s="221">
        <f>9334328929-82134000</f>
        <v>9252194929</v>
      </c>
      <c r="I72" s="108">
        <f t="shared" si="7"/>
        <v>100</v>
      </c>
      <c r="J72" s="111"/>
    </row>
    <row r="73" spans="1:10" s="201" customFormat="1" ht="48.75" customHeight="1" x14ac:dyDescent="0.3">
      <c r="A73" s="208" t="s">
        <v>8</v>
      </c>
      <c r="B73" s="208" t="s">
        <v>116</v>
      </c>
      <c r="C73" s="208"/>
      <c r="D73" s="208"/>
      <c r="E73" s="209" t="s">
        <v>257</v>
      </c>
      <c r="F73" s="264">
        <v>0</v>
      </c>
      <c r="G73" s="225">
        <f>G74</f>
        <v>11155608286</v>
      </c>
      <c r="H73" s="225">
        <f>H74</f>
        <v>11155608286</v>
      </c>
      <c r="I73" s="163">
        <f>H73/G73*100</f>
        <v>100</v>
      </c>
      <c r="J73" s="111"/>
    </row>
    <row r="74" spans="1:10" s="220" customFormat="1" ht="25.5" customHeight="1" x14ac:dyDescent="0.35">
      <c r="A74" s="208"/>
      <c r="B74" s="211" t="s">
        <v>116</v>
      </c>
      <c r="C74" s="211"/>
      <c r="D74" s="211"/>
      <c r="E74" s="212" t="s">
        <v>237</v>
      </c>
      <c r="F74" s="264">
        <v>0</v>
      </c>
      <c r="G74" s="221">
        <v>11155608286</v>
      </c>
      <c r="H74" s="221">
        <v>11155608286</v>
      </c>
      <c r="I74" s="108">
        <f t="shared" ref="I74:I75" si="8">H74/G74*100</f>
        <v>100</v>
      </c>
      <c r="J74" s="111"/>
    </row>
    <row r="75" spans="1:10" s="201" customFormat="1" ht="20.149999999999999" customHeight="1" x14ac:dyDescent="0.3">
      <c r="A75" s="208" t="s">
        <v>10</v>
      </c>
      <c r="B75" s="208" t="s">
        <v>116</v>
      </c>
      <c r="C75" s="208"/>
      <c r="D75" s="208"/>
      <c r="E75" s="209" t="s">
        <v>153</v>
      </c>
      <c r="F75" s="266">
        <v>3805000000</v>
      </c>
      <c r="G75" s="225">
        <v>4111000000</v>
      </c>
      <c r="H75" s="225">
        <v>4111000000</v>
      </c>
      <c r="I75" s="163">
        <f t="shared" si="8"/>
        <v>100</v>
      </c>
      <c r="J75" s="214"/>
    </row>
    <row r="76" spans="1:10" ht="19.5" customHeight="1" x14ac:dyDescent="0.35">
      <c r="A76" s="227" t="s">
        <v>290</v>
      </c>
      <c r="B76" s="227"/>
      <c r="C76" s="220"/>
      <c r="D76" s="220"/>
      <c r="F76" s="267"/>
    </row>
    <row r="77" spans="1:10" ht="36" customHeight="1" x14ac:dyDescent="0.35">
      <c r="A77" s="341" t="s">
        <v>292</v>
      </c>
      <c r="B77" s="341"/>
      <c r="C77" s="341"/>
      <c r="D77" s="341"/>
      <c r="E77" s="341"/>
      <c r="F77" s="341"/>
      <c r="G77" s="341"/>
      <c r="H77" s="341"/>
      <c r="I77" s="341"/>
      <c r="J77" s="341"/>
    </row>
    <row r="78" spans="1:10" hidden="1" x14ac:dyDescent="0.35">
      <c r="E78" s="228" t="s">
        <v>92</v>
      </c>
    </row>
    <row r="79" spans="1:10" ht="18" hidden="1" customHeight="1" x14ac:dyDescent="0.35">
      <c r="A79" s="344" t="s">
        <v>114</v>
      </c>
      <c r="B79" s="344"/>
      <c r="C79" s="344"/>
      <c r="D79" s="344"/>
      <c r="E79" s="344"/>
      <c r="F79" s="344"/>
    </row>
    <row r="80" spans="1:10" ht="20.149999999999999" hidden="1" customHeight="1" x14ac:dyDescent="0.35">
      <c r="A80" s="342" t="s">
        <v>115</v>
      </c>
      <c r="B80" s="342"/>
      <c r="C80" s="342"/>
      <c r="D80" s="342"/>
      <c r="E80" s="342"/>
      <c r="F80" s="342"/>
    </row>
  </sheetData>
  <mergeCells count="9">
    <mergeCell ref="A79:F79"/>
    <mergeCell ref="A80:F80"/>
    <mergeCell ref="F1:I1"/>
    <mergeCell ref="B2:D2"/>
    <mergeCell ref="E2:F2"/>
    <mergeCell ref="J19:J26"/>
    <mergeCell ref="A77:J77"/>
    <mergeCell ref="A3:J3"/>
    <mergeCell ref="A4:J4"/>
  </mergeCells>
  <pageMargins left="0.25" right="0.25" top="0.5" bottom="0.25" header="0.3" footer="0.3"/>
  <pageSetup paperSize="9" scale="75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16</vt:i4>
      </vt:variant>
    </vt:vector>
  </HeadingPairs>
  <TitlesOfParts>
    <vt:vector size="26" baseType="lpstr">
      <vt:lpstr>B01</vt:lpstr>
      <vt:lpstr>B02</vt:lpstr>
      <vt:lpstr>B03</vt:lpstr>
      <vt:lpstr>B04_XDCB</vt:lpstr>
      <vt:lpstr>B05_NGOAI NS</vt:lpstr>
      <vt:lpstr>B05_Phân bổ</vt:lpstr>
      <vt:lpstr>B05_Phân bổ (2)</vt:lpstr>
      <vt:lpstr>B05,IN</vt:lpstr>
      <vt:lpstr>So phan bo chi tiet Thanh</vt:lpstr>
      <vt:lpstr>B05_Phân bổ (3)</vt:lpstr>
      <vt:lpstr>'B01'!Print_Area</vt:lpstr>
      <vt:lpstr>'B02'!Print_Area</vt:lpstr>
      <vt:lpstr>'B03'!Print_Area</vt:lpstr>
      <vt:lpstr>B04_XDCB!Print_Area</vt:lpstr>
      <vt:lpstr>'B05,IN'!Print_Area</vt:lpstr>
      <vt:lpstr>'B05_NGOAI NS'!Print_Area</vt:lpstr>
      <vt:lpstr>'B05_Phân bổ'!Print_Area</vt:lpstr>
      <vt:lpstr>'B05_Phân bổ (2)'!Print_Area</vt:lpstr>
      <vt:lpstr>'B05_Phân bổ (3)'!Print_Area</vt:lpstr>
      <vt:lpstr>'So phan bo chi tiet Thanh'!Print_Area</vt:lpstr>
      <vt:lpstr>'B03'!Print_Titles</vt:lpstr>
      <vt:lpstr>'B05,IN'!Print_Titles</vt:lpstr>
      <vt:lpstr>'B05_Phân bổ'!Print_Titles</vt:lpstr>
      <vt:lpstr>'B05_Phân bổ (2)'!Print_Titles</vt:lpstr>
      <vt:lpstr>'B05_Phân bổ (3)'!Print_Titles</vt:lpstr>
      <vt:lpstr>'So phan bo chi tiet Thanh'!Print_Titles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Laptop 5</cp:lastModifiedBy>
  <cp:lastPrinted>2026-08-20T08:45:23Z</cp:lastPrinted>
  <dcterms:created xsi:type="dcterms:W3CDTF">2025-06-26T02:13:57Z</dcterms:created>
  <dcterms:modified xsi:type="dcterms:W3CDTF">2026-08-23T03:35:35Z</dcterms:modified>
</cp:coreProperties>
</file>